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lfg\Desktop\Daten\INTERNET\Homepage-musik-for\gamelan\"/>
    </mc:Choice>
  </mc:AlternateContent>
  <xr:revisionPtr revIDLastSave="0" documentId="13_ncr:1_{C1EF3005-33C2-496F-9A84-663ED533C5F6}" xr6:coauthVersionLast="47" xr6:coauthVersionMax="47" xr10:uidLastSave="{00000000-0000-0000-0000-000000000000}"/>
  <bookViews>
    <workbookView xWindow="2535" yWindow="930" windowWidth="25020" windowHeight="11385" firstSheet="4" activeTab="11" xr2:uid="{00000000-000D-0000-FFFF-FFFF00000000}"/>
  </bookViews>
  <sheets>
    <sheet name="allgemein" sheetId="4" r:id="rId1"/>
    <sheet name="Saron(Ü)2021" sheetId="9" r:id="rId2"/>
    <sheet name="Saron(Ü)1993" sheetId="1" r:id="rId3"/>
    <sheet name="Bonang(Ü)" sheetId="2" r:id="rId4"/>
    <sheet name="Slentem-Gender (Ü)" sheetId="3" r:id="rId5"/>
    <sheet name="Gambang(Ü)" sheetId="5" r:id="rId6"/>
    <sheet name="Kenong(Ü)" sheetId="6" r:id="rId7"/>
    <sheet name="Angklung" sheetId="8" r:id="rId8"/>
    <sheet name="andere" sheetId="10" r:id="rId9"/>
    <sheet name="Freiburg" sheetId="11" r:id="rId10"/>
    <sheet name="Hamburg" sheetId="12" r:id="rId11"/>
    <sheet name="HB + HH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2" l="1"/>
  <c r="K29" i="2"/>
  <c r="J33" i="2"/>
  <c r="J32" i="2"/>
  <c r="J31" i="2"/>
  <c r="J30" i="2"/>
  <c r="H36" i="2"/>
  <c r="H29" i="2"/>
  <c r="Q5" i="12"/>
  <c r="Q6" i="12"/>
  <c r="Q7" i="12"/>
  <c r="Q8" i="12"/>
  <c r="Q4" i="12"/>
  <c r="Q29" i="12"/>
  <c r="Q30" i="12"/>
  <c r="Q31" i="12"/>
  <c r="Q32" i="12"/>
  <c r="Q28" i="12"/>
  <c r="Q27" i="12"/>
  <c r="Q24" i="12"/>
  <c r="Q23" i="12"/>
  <c r="Q21" i="12"/>
  <c r="H17" i="2"/>
  <c r="N6" i="10"/>
  <c r="N7" i="10"/>
  <c r="N8" i="10"/>
  <c r="N5" i="10"/>
  <c r="C6" i="12"/>
  <c r="C7" i="12"/>
  <c r="C8" i="12"/>
  <c r="C9" i="12"/>
  <c r="C10" i="12"/>
  <c r="C11" i="12"/>
  <c r="C12" i="12"/>
  <c r="C5" i="12"/>
  <c r="F5" i="12"/>
  <c r="F6" i="12"/>
  <c r="F7" i="12"/>
  <c r="F8" i="12"/>
  <c r="F9" i="12"/>
  <c r="F10" i="12"/>
  <c r="F11" i="12"/>
  <c r="F12" i="12"/>
  <c r="F4" i="12"/>
  <c r="AD22" i="11"/>
  <c r="AA22" i="11"/>
  <c r="AD20" i="11"/>
  <c r="AA20" i="11"/>
  <c r="AD19" i="11"/>
  <c r="AA19" i="11"/>
  <c r="AD18" i="11"/>
  <c r="AA18" i="11"/>
  <c r="AD17" i="11"/>
  <c r="AA17" i="11"/>
  <c r="AD16" i="11"/>
  <c r="AA16" i="11"/>
  <c r="AD15" i="11"/>
  <c r="AA15" i="11"/>
  <c r="AD13" i="11"/>
  <c r="AA13" i="11"/>
  <c r="AD12" i="11"/>
  <c r="AA12" i="11"/>
  <c r="AD11" i="11"/>
  <c r="AA11" i="11"/>
  <c r="AD10" i="11"/>
  <c r="AA10" i="11"/>
  <c r="AD9" i="11"/>
  <c r="L32" i="3"/>
  <c r="N32" i="3" s="1"/>
  <c r="L33" i="3"/>
  <c r="N33" i="3" s="1"/>
  <c r="L34" i="3"/>
  <c r="N34" i="3" s="1"/>
  <c r="L35" i="3"/>
  <c r="N35" i="3" s="1"/>
  <c r="L36" i="3"/>
  <c r="N36" i="3" s="1"/>
  <c r="L37" i="3"/>
  <c r="N37" i="3" s="1"/>
  <c r="L31" i="3"/>
  <c r="N31" i="3" s="1"/>
  <c r="H32" i="3"/>
  <c r="H35" i="3"/>
  <c r="F32" i="3"/>
  <c r="F33" i="3"/>
  <c r="H33" i="3" s="1"/>
  <c r="F34" i="3"/>
  <c r="H34" i="3" s="1"/>
  <c r="F35" i="3"/>
  <c r="F36" i="3"/>
  <c r="H36" i="3" s="1"/>
  <c r="F37" i="3"/>
  <c r="H37" i="3" s="1"/>
  <c r="F31" i="3"/>
  <c r="H31" i="3" s="1"/>
  <c r="I26" i="3"/>
  <c r="F26" i="3"/>
  <c r="I25" i="3"/>
  <c r="F25" i="3"/>
  <c r="I24" i="3"/>
  <c r="F24" i="3"/>
  <c r="I23" i="3"/>
  <c r="F23" i="3"/>
  <c r="I22" i="3"/>
  <c r="F22" i="3"/>
  <c r="I21" i="3"/>
  <c r="F21" i="3"/>
  <c r="I20" i="3"/>
  <c r="AD15" i="5"/>
  <c r="AD16" i="5"/>
  <c r="AD17" i="5"/>
  <c r="AD18" i="5"/>
  <c r="AD19" i="5"/>
  <c r="AD20" i="5"/>
  <c r="AD21" i="5"/>
  <c r="AD22" i="5"/>
  <c r="AD23" i="5"/>
  <c r="AD14" i="5"/>
  <c r="T16" i="5"/>
  <c r="T17" i="5"/>
  <c r="T18" i="5"/>
  <c r="T19" i="5"/>
  <c r="T20" i="5"/>
  <c r="T21" i="5"/>
  <c r="T22" i="5"/>
  <c r="T23" i="5"/>
  <c r="T24" i="5"/>
  <c r="T15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12" i="5"/>
  <c r="AA8" i="5"/>
  <c r="AA10" i="5"/>
  <c r="X1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7" i="5"/>
  <c r="AD26" i="3"/>
  <c r="AD27" i="3"/>
  <c r="AD28" i="3"/>
  <c r="AD46" i="3" s="1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25" i="3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16" i="1"/>
  <c r="G63" i="8"/>
  <c r="H63" i="8" s="1"/>
  <c r="G62" i="8"/>
  <c r="H62" i="8" s="1"/>
  <c r="G61" i="8"/>
  <c r="H61" i="8" s="1"/>
  <c r="G60" i="8"/>
  <c r="H60" i="8" s="1"/>
  <c r="D65" i="8"/>
  <c r="H64" i="8"/>
  <c r="D64" i="8"/>
  <c r="D63" i="8"/>
  <c r="D62" i="8"/>
  <c r="D61" i="8"/>
  <c r="D60" i="8"/>
  <c r="H59" i="8"/>
  <c r="D59" i="8"/>
  <c r="H58" i="8"/>
  <c r="D58" i="8"/>
  <c r="H57" i="8"/>
  <c r="D57" i="8"/>
  <c r="H56" i="8"/>
  <c r="D56" i="8"/>
  <c r="H55" i="8"/>
  <c r="Q8" i="8"/>
  <c r="T8" i="8" s="1"/>
  <c r="T9" i="8"/>
  <c r="T10" i="8"/>
  <c r="T11" i="8"/>
  <c r="T12" i="8"/>
  <c r="T13" i="8"/>
  <c r="T14" i="8"/>
  <c r="T15" i="8"/>
  <c r="T16" i="8"/>
  <c r="Q6" i="8"/>
  <c r="T6" i="8" s="1"/>
  <c r="Q7" i="8"/>
  <c r="T7" i="8" s="1"/>
  <c r="X33" i="6"/>
  <c r="W33" i="6"/>
  <c r="T33" i="6"/>
  <c r="X32" i="6"/>
  <c r="W32" i="6"/>
  <c r="T32" i="6"/>
  <c r="W31" i="6"/>
  <c r="T31" i="6"/>
  <c r="W30" i="6"/>
  <c r="T30" i="6"/>
  <c r="W29" i="6"/>
  <c r="T29" i="6"/>
  <c r="W28" i="6"/>
  <c r="T28" i="6"/>
  <c r="Y27" i="6"/>
  <c r="X27" i="6"/>
  <c r="W27" i="6"/>
  <c r="T27" i="6"/>
  <c r="W26" i="6"/>
  <c r="T26" i="6"/>
  <c r="X25" i="6"/>
  <c r="W25" i="6"/>
  <c r="T25" i="6"/>
  <c r="X24" i="6"/>
  <c r="W24" i="6"/>
  <c r="T24" i="6"/>
  <c r="Y23" i="6"/>
  <c r="X23" i="6"/>
  <c r="W23" i="6"/>
  <c r="L12" i="6"/>
  <c r="L13" i="6"/>
  <c r="L14" i="6"/>
  <c r="L15" i="6"/>
  <c r="L16" i="6"/>
  <c r="L17" i="6"/>
  <c r="L11" i="6"/>
  <c r="L6" i="6"/>
  <c r="L7" i="6"/>
  <c r="L8" i="6"/>
  <c r="L9" i="6"/>
  <c r="L5" i="6"/>
  <c r="G65" i="8" l="1"/>
  <c r="H65" i="8" s="1"/>
  <c r="R24" i="8"/>
  <c r="R25" i="8"/>
  <c r="R26" i="8"/>
  <c r="R27" i="8"/>
  <c r="R28" i="8"/>
  <c r="R29" i="8"/>
  <c r="R30" i="8"/>
  <c r="R31" i="8"/>
  <c r="R32" i="8"/>
  <c r="R33" i="8"/>
  <c r="R23" i="8"/>
  <c r="G7" i="8"/>
  <c r="G8" i="8"/>
  <c r="G9" i="8"/>
  <c r="G10" i="8"/>
  <c r="G11" i="8"/>
  <c r="G12" i="8"/>
  <c r="G13" i="8"/>
  <c r="G14" i="8"/>
  <c r="G15" i="8"/>
  <c r="G16" i="8"/>
  <c r="G6" i="8"/>
  <c r="C8" i="8"/>
  <c r="C9" i="8"/>
  <c r="C10" i="8"/>
  <c r="C11" i="8"/>
  <c r="C12" i="8"/>
  <c r="C13" i="8"/>
  <c r="C14" i="8"/>
  <c r="C15" i="8"/>
  <c r="C16" i="8"/>
  <c r="C7" i="8"/>
  <c r="Q29" i="11"/>
  <c r="F8" i="11"/>
  <c r="F9" i="11"/>
  <c r="F10" i="11"/>
  <c r="F12" i="11"/>
  <c r="F13" i="11"/>
  <c r="F15" i="11"/>
  <c r="F16" i="11"/>
  <c r="F17" i="11"/>
  <c r="F19" i="11"/>
  <c r="F20" i="11"/>
  <c r="F22" i="11"/>
  <c r="F23" i="11"/>
  <c r="F6" i="11"/>
  <c r="M9" i="11"/>
  <c r="M10" i="11"/>
  <c r="M13" i="11"/>
  <c r="M11" i="11"/>
  <c r="M12" i="11"/>
  <c r="M14" i="11"/>
  <c r="M15" i="11"/>
  <c r="J10" i="11"/>
  <c r="J11" i="11"/>
  <c r="J12" i="11"/>
  <c r="J13" i="11"/>
  <c r="J14" i="11"/>
  <c r="J15" i="11"/>
  <c r="J16" i="11"/>
  <c r="C23" i="11"/>
  <c r="C22" i="11"/>
  <c r="C20" i="11"/>
  <c r="C19" i="11"/>
  <c r="M22" i="11"/>
  <c r="J22" i="11"/>
  <c r="C17" i="11"/>
  <c r="M21" i="11"/>
  <c r="J21" i="11"/>
  <c r="C16" i="11"/>
  <c r="M20" i="11"/>
  <c r="J20" i="11"/>
  <c r="C15" i="11"/>
  <c r="M19" i="11"/>
  <c r="J19" i="11"/>
  <c r="C13" i="11"/>
  <c r="M18" i="11"/>
  <c r="J18" i="11"/>
  <c r="C12" i="11"/>
  <c r="M17" i="11"/>
  <c r="J17" i="11"/>
  <c r="C10" i="11"/>
  <c r="M16" i="11"/>
  <c r="C9" i="11"/>
  <c r="C8" i="11"/>
  <c r="J28" i="10"/>
  <c r="J27" i="10"/>
  <c r="J26" i="10"/>
  <c r="J25" i="10"/>
  <c r="J24" i="10"/>
  <c r="J23" i="10"/>
  <c r="J22" i="10"/>
  <c r="J21" i="10"/>
  <c r="J20" i="10"/>
  <c r="J19" i="10"/>
  <c r="J18" i="10"/>
  <c r="J17" i="10"/>
  <c r="U10" i="2"/>
  <c r="U11" i="2"/>
  <c r="U12" i="2"/>
  <c r="U13" i="2"/>
  <c r="U14" i="2"/>
  <c r="U15" i="2"/>
  <c r="U16" i="2"/>
  <c r="U7" i="2"/>
  <c r="U6" i="2"/>
  <c r="U8" i="2"/>
  <c r="U9" i="2"/>
  <c r="U5" i="2"/>
  <c r="R16" i="2"/>
  <c r="R15" i="2"/>
  <c r="R14" i="2"/>
  <c r="R13" i="2"/>
  <c r="R12" i="2"/>
  <c r="R11" i="2"/>
  <c r="R10" i="2"/>
  <c r="R9" i="2"/>
  <c r="R8" i="2"/>
  <c r="R7" i="2"/>
  <c r="R6" i="2"/>
  <c r="G26" i="10"/>
  <c r="G25" i="10"/>
  <c r="G24" i="10"/>
  <c r="G23" i="10"/>
  <c r="G22" i="10"/>
  <c r="B18" i="10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K8" i="4"/>
  <c r="E31" i="10"/>
  <c r="E30" i="10"/>
  <c r="E29" i="10"/>
  <c r="E28" i="10"/>
  <c r="E27" i="10"/>
  <c r="E26" i="10"/>
  <c r="E25" i="10"/>
  <c r="E24" i="10"/>
  <c r="E23" i="10"/>
  <c r="O8" i="9"/>
  <c r="O9" i="9"/>
  <c r="O10" i="9"/>
  <c r="O11" i="9"/>
  <c r="O12" i="9"/>
  <c r="C17" i="10"/>
  <c r="F6" i="10"/>
  <c r="F7" i="10"/>
  <c r="F8" i="10"/>
  <c r="F9" i="10"/>
  <c r="F10" i="10"/>
  <c r="F5" i="10"/>
  <c r="C7" i="10"/>
  <c r="C8" i="10"/>
  <c r="C9" i="10"/>
  <c r="C10" i="10"/>
  <c r="C6" i="10"/>
  <c r="R28" i="1"/>
  <c r="P26" i="1"/>
  <c r="P28" i="1"/>
  <c r="P22" i="1"/>
  <c r="N28" i="1"/>
  <c r="J36" i="9"/>
  <c r="F36" i="9"/>
  <c r="J35" i="9"/>
  <c r="F35" i="9"/>
  <c r="J34" i="9"/>
  <c r="F34" i="9"/>
  <c r="J33" i="9"/>
  <c r="F33" i="9"/>
  <c r="X12" i="9"/>
  <c r="Y12" i="9" s="1"/>
  <c r="V12" i="9"/>
  <c r="Q12" i="9"/>
  <c r="R12" i="9" s="1"/>
  <c r="K12" i="9"/>
  <c r="J12" i="9"/>
  <c r="I12" i="9"/>
  <c r="F12" i="9"/>
  <c r="E12" i="9"/>
  <c r="V11" i="9"/>
  <c r="Q11" i="9"/>
  <c r="R11" i="9" s="1"/>
  <c r="K11" i="9"/>
  <c r="J11" i="9"/>
  <c r="I11" i="9"/>
  <c r="F11" i="9"/>
  <c r="E11" i="9"/>
  <c r="Y10" i="9"/>
  <c r="V10" i="9"/>
  <c r="Q10" i="9"/>
  <c r="R10" i="9" s="1"/>
  <c r="K10" i="9"/>
  <c r="J10" i="9"/>
  <c r="I10" i="9"/>
  <c r="F10" i="9"/>
  <c r="E10" i="9"/>
  <c r="X9" i="9"/>
  <c r="Y9" i="9" s="1"/>
  <c r="V9" i="9"/>
  <c r="R9" i="9"/>
  <c r="K9" i="9"/>
  <c r="J9" i="9"/>
  <c r="I9" i="9"/>
  <c r="F9" i="9"/>
  <c r="E9" i="9"/>
  <c r="Y8" i="9"/>
  <c r="V8" i="9"/>
  <c r="Q8" i="9"/>
  <c r="R8" i="9" s="1"/>
  <c r="K8" i="9"/>
  <c r="J8" i="9"/>
  <c r="I8" i="9"/>
  <c r="F8" i="9"/>
  <c r="E8" i="9"/>
  <c r="Y7" i="9"/>
  <c r="V7" i="9"/>
  <c r="Q7" i="9"/>
  <c r="R7" i="9" s="1"/>
  <c r="O7" i="9"/>
  <c r="K7" i="9"/>
  <c r="J7" i="9"/>
  <c r="I7" i="9"/>
  <c r="F7" i="9"/>
  <c r="E7" i="9"/>
  <c r="Y6" i="9"/>
  <c r="Q6" i="9"/>
  <c r="R6" i="9" s="1"/>
  <c r="K6" i="9"/>
  <c r="J6" i="9"/>
  <c r="I6" i="9"/>
  <c r="S9" i="1"/>
  <c r="T9" i="1" s="1"/>
  <c r="R25" i="1" s="1"/>
  <c r="T8" i="1"/>
  <c r="R24" i="1" s="1"/>
  <c r="L7" i="1"/>
  <c r="L10" i="1"/>
  <c r="M10" i="1" s="1"/>
  <c r="T12" i="1"/>
  <c r="L6" i="1"/>
  <c r="M6" i="1" s="1"/>
  <c r="F8" i="1"/>
  <c r="N24" i="1" s="1"/>
  <c r="F12" i="1"/>
  <c r="V8" i="3"/>
  <c r="W8" i="3" s="1"/>
  <c r="V9" i="3"/>
  <c r="W9" i="3" s="1"/>
  <c r="V11" i="3"/>
  <c r="W11" i="3" s="1"/>
  <c r="W7" i="3"/>
  <c r="K34" i="2"/>
  <c r="H34" i="2"/>
  <c r="K33" i="2"/>
  <c r="H33" i="2"/>
  <c r="K32" i="2"/>
  <c r="H32" i="2"/>
  <c r="K31" i="2"/>
  <c r="H31" i="2"/>
  <c r="K30" i="2"/>
  <c r="H30" i="2"/>
  <c r="K27" i="2"/>
  <c r="H27" i="2"/>
  <c r="K26" i="2"/>
  <c r="H26" i="2"/>
  <c r="K25" i="2"/>
  <c r="H25" i="2"/>
  <c r="K24" i="2"/>
  <c r="H24" i="2"/>
  <c r="K23" i="2"/>
  <c r="K6" i="2"/>
  <c r="K7" i="2"/>
  <c r="K8" i="2"/>
  <c r="K9" i="2"/>
  <c r="K10" i="2"/>
  <c r="K11" i="2"/>
  <c r="K12" i="2"/>
  <c r="K13" i="2"/>
  <c r="K14" i="2"/>
  <c r="K15" i="2"/>
  <c r="K16" i="2"/>
  <c r="K5" i="2"/>
  <c r="H7" i="2"/>
  <c r="H8" i="2"/>
  <c r="H9" i="2"/>
  <c r="H10" i="2"/>
  <c r="H11" i="2"/>
  <c r="H12" i="2"/>
  <c r="H13" i="2"/>
  <c r="H14" i="2"/>
  <c r="H15" i="2"/>
  <c r="H16" i="2"/>
  <c r="H6" i="2"/>
  <c r="AA26" i="5"/>
  <c r="X26" i="5"/>
  <c r="AA25" i="5"/>
  <c r="X25" i="5"/>
  <c r="AA24" i="5"/>
  <c r="X24" i="5"/>
  <c r="AA23" i="5"/>
  <c r="X23" i="5"/>
  <c r="AA22" i="5"/>
  <c r="X22" i="5"/>
  <c r="AA21" i="5"/>
  <c r="X21" i="5"/>
  <c r="AA20" i="5"/>
  <c r="X20" i="5"/>
  <c r="AA19" i="5"/>
  <c r="X19" i="5"/>
  <c r="AA18" i="5"/>
  <c r="X18" i="5"/>
  <c r="AA17" i="5"/>
  <c r="X17" i="5"/>
  <c r="AA16" i="5"/>
  <c r="X16" i="5"/>
  <c r="AA15" i="5"/>
  <c r="X15" i="5"/>
  <c r="AA14" i="5"/>
  <c r="X14" i="5"/>
  <c r="AA13" i="5"/>
  <c r="X13" i="5"/>
  <c r="AA12" i="5"/>
  <c r="X12" i="5"/>
  <c r="AA11" i="5"/>
  <c r="X11" i="5"/>
  <c r="AA9" i="5"/>
  <c r="X9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7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8" i="5"/>
  <c r="I13" i="6"/>
  <c r="I14" i="6"/>
  <c r="I15" i="6"/>
  <c r="I16" i="6"/>
  <c r="I17" i="6"/>
  <c r="I12" i="6"/>
  <c r="I7" i="6"/>
  <c r="I8" i="6"/>
  <c r="I9" i="6"/>
  <c r="I6" i="6"/>
  <c r="W20" i="3"/>
  <c r="T20" i="3"/>
  <c r="W19" i="3"/>
  <c r="T19" i="3"/>
  <c r="W18" i="3"/>
  <c r="T18" i="3"/>
  <c r="W17" i="3"/>
  <c r="T17" i="3"/>
  <c r="W16" i="3"/>
  <c r="T16" i="3"/>
  <c r="W15" i="3"/>
  <c r="T15" i="3"/>
  <c r="W14" i="3"/>
  <c r="T14" i="3"/>
  <c r="W13" i="3"/>
  <c r="T13" i="3"/>
  <c r="W12" i="3"/>
  <c r="T12" i="3"/>
  <c r="T11" i="3"/>
  <c r="W10" i="3"/>
  <c r="T10" i="3"/>
  <c r="T9" i="3"/>
  <c r="T8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7" i="3"/>
  <c r="M9" i="3"/>
  <c r="M10" i="3"/>
  <c r="M11" i="3"/>
  <c r="M12" i="3"/>
  <c r="M13" i="3"/>
  <c r="M14" i="3"/>
  <c r="M15" i="3"/>
  <c r="M16" i="3"/>
  <c r="M17" i="3"/>
  <c r="M18" i="3"/>
  <c r="M19" i="3"/>
  <c r="M20" i="3"/>
  <c r="M8" i="3"/>
  <c r="I7" i="3"/>
  <c r="I8" i="3"/>
  <c r="I9" i="3"/>
  <c r="I10" i="3"/>
  <c r="I11" i="3"/>
  <c r="I12" i="3"/>
  <c r="I6" i="3"/>
  <c r="F8" i="3"/>
  <c r="F9" i="3"/>
  <c r="F10" i="3"/>
  <c r="F11" i="3"/>
  <c r="F12" i="3"/>
  <c r="F7" i="3"/>
  <c r="T7" i="1"/>
  <c r="R23" i="1" s="1"/>
  <c r="T10" i="1"/>
  <c r="R26" i="1" s="1"/>
  <c r="T6" i="1"/>
  <c r="R22" i="1" s="1"/>
  <c r="Q8" i="1"/>
  <c r="Q9" i="1"/>
  <c r="Q10" i="1"/>
  <c r="Q11" i="1"/>
  <c r="Q12" i="1"/>
  <c r="Q7" i="1"/>
  <c r="M7" i="1"/>
  <c r="P23" i="1" s="1"/>
  <c r="M8" i="1"/>
  <c r="P24" i="1" s="1"/>
  <c r="M9" i="1"/>
  <c r="P25" i="1" s="1"/>
  <c r="M12" i="1"/>
  <c r="F7" i="1"/>
  <c r="N23" i="1" s="1"/>
  <c r="F9" i="1"/>
  <c r="N25" i="1" s="1"/>
  <c r="F10" i="1"/>
  <c r="N26" i="1" s="1"/>
  <c r="F6" i="1"/>
  <c r="N22" i="1" s="1"/>
  <c r="J8" i="1"/>
  <c r="J9" i="1"/>
  <c r="J10" i="1"/>
  <c r="J11" i="1"/>
  <c r="J12" i="1"/>
  <c r="J7" i="1"/>
  <c r="C8" i="1"/>
  <c r="C9" i="1"/>
  <c r="C10" i="1"/>
  <c r="C11" i="1"/>
  <c r="C12" i="1"/>
  <c r="C7" i="1"/>
  <c r="N15" i="4"/>
  <c r="O15" i="4" s="1"/>
  <c r="N14" i="4"/>
  <c r="O14" i="4" s="1"/>
  <c r="O13" i="4"/>
  <c r="N13" i="4"/>
  <c r="O12" i="4"/>
  <c r="N12" i="4"/>
  <c r="N11" i="4"/>
  <c r="O11" i="4" s="1"/>
  <c r="N10" i="4"/>
  <c r="O10" i="4" s="1"/>
  <c r="G10" i="4"/>
  <c r="N9" i="4"/>
  <c r="O9" i="4" s="1"/>
  <c r="G9" i="4"/>
  <c r="N8" i="4"/>
  <c r="O8" i="4" s="1"/>
  <c r="N7" i="4"/>
  <c r="O7" i="4" s="1"/>
  <c r="K7" i="4"/>
  <c r="G7" i="4"/>
  <c r="B7" i="4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O6" i="4"/>
  <c r="N6" i="4"/>
  <c r="K6" i="4"/>
  <c r="G6" i="4"/>
  <c r="B6" i="4"/>
  <c r="S11" i="1" l="1"/>
  <c r="T11" i="1" s="1"/>
  <c r="R27" i="1" s="1"/>
  <c r="M11" i="1"/>
  <c r="P27" i="1" s="1"/>
  <c r="F11" i="1"/>
  <c r="N27" i="1" s="1"/>
  <c r="X11" i="9"/>
  <c r="Y11" i="9" s="1"/>
</calcChain>
</file>

<file path=xl/sharedStrings.xml><?xml version="1.0" encoding="utf-8"?>
<sst xmlns="http://schemas.openxmlformats.org/spreadsheetml/2006/main" count="1925" uniqueCount="361">
  <si>
    <t>Berechnungen: Intervalle in Hz, Cent und Pitchbend</t>
  </si>
  <si>
    <t>Block 1</t>
  </si>
  <si>
    <t>Block2</t>
  </si>
  <si>
    <t>Block3</t>
  </si>
  <si>
    <t>Taste</t>
  </si>
  <si>
    <t>Hz</t>
  </si>
  <si>
    <t>frqu1</t>
  </si>
  <si>
    <t>frqu2</t>
  </si>
  <si>
    <t>Cent</t>
  </si>
  <si>
    <t>MSB</t>
  </si>
  <si>
    <t>LSB</t>
  </si>
  <si>
    <t>Erläuterung zu MSB und LSB auf dem Blatt "MIDI".</t>
  </si>
  <si>
    <t>A</t>
  </si>
  <si>
    <t>B</t>
  </si>
  <si>
    <t>H</t>
  </si>
  <si>
    <t>C1</t>
  </si>
  <si>
    <t>C#</t>
  </si>
  <si>
    <t>D</t>
  </si>
  <si>
    <t>D#</t>
  </si>
  <si>
    <t>E</t>
  </si>
  <si>
    <t>F</t>
  </si>
  <si>
    <t>F#</t>
  </si>
  <si>
    <r>
      <rPr>
        <b/>
        <sz val="11"/>
        <color theme="1"/>
        <rFont val="Calibri"/>
        <family val="2"/>
        <scheme val="minor"/>
      </rPr>
      <t>Herleitung</t>
    </r>
    <r>
      <rPr>
        <sz val="11"/>
        <color theme="1"/>
        <rFont val="Calibri"/>
        <family val="2"/>
        <scheme val="minor"/>
      </rPr>
      <t xml:space="preserve"> der Formel für Cent in G6:</t>
    </r>
  </si>
  <si>
    <t>G</t>
  </si>
  <si>
    <t>frqu1/frqu2 = Intervall = POTENZ(2;Cent/1200) = 1200te Wurzel aus 2 hoch Cent</t>
  </si>
  <si>
    <t>G#</t>
  </si>
  <si>
    <t>beide Seiten logarithmieren: LN(Intervall) = (Cent/1200)*LN(Intervall)</t>
  </si>
  <si>
    <t>A1</t>
  </si>
  <si>
    <t>nach Cent aufgelöst ergibt: Cent = 1200*LN(Intervall)/LN(2)</t>
  </si>
  <si>
    <t>C2</t>
  </si>
  <si>
    <r>
      <rPr>
        <b/>
        <sz val="11"/>
        <color theme="1"/>
        <rFont val="Calibri"/>
        <family val="2"/>
        <scheme val="minor"/>
      </rPr>
      <t>LINKS</t>
    </r>
    <r>
      <rPr>
        <sz val="11"/>
        <color theme="1"/>
        <rFont val="Calibri"/>
        <family val="2"/>
        <scheme val="minor"/>
      </rPr>
      <t>: die Temperierte Skala mit den "Normbezeichnungen" der MIDI-Welt.</t>
    </r>
  </si>
  <si>
    <t>Sie können in den beiden Kästc hen in den ersten Spalten Werte eingeben, um dann das Ergebnis zu erhalten</t>
  </si>
  <si>
    <t>Auch bei der temperierten Skala können Sie eine andere Grundfrequenz (für den Kammerton 55 Hz) eingeben, um eine modifizierte Liste zu erhalten</t>
  </si>
  <si>
    <t>(Kopierhinweis: Beim Einfügen eines kopierten Wertes stets "Einfügen/Werte einfügen" wählen!)</t>
  </si>
  <si>
    <t>A2</t>
  </si>
  <si>
    <t>C3</t>
  </si>
  <si>
    <t>A3</t>
  </si>
  <si>
    <t>C4</t>
  </si>
  <si>
    <t>A4</t>
  </si>
  <si>
    <t>C5</t>
  </si>
  <si>
    <t>A5</t>
  </si>
  <si>
    <t>C6</t>
  </si>
  <si>
    <t>A6</t>
  </si>
  <si>
    <t>C7</t>
  </si>
  <si>
    <t>A7</t>
  </si>
  <si>
    <t>Nr.</t>
  </si>
  <si>
    <t>tief</t>
  </si>
  <si>
    <t>6tt</t>
  </si>
  <si>
    <t>1t</t>
  </si>
  <si>
    <t>2t</t>
  </si>
  <si>
    <t>3t</t>
  </si>
  <si>
    <t>5t</t>
  </si>
  <si>
    <t>1m</t>
  </si>
  <si>
    <t>mittel</t>
  </si>
  <si>
    <t>6t</t>
  </si>
  <si>
    <t>2m</t>
  </si>
  <si>
    <t>3m</t>
  </si>
  <si>
    <t>5m</t>
  </si>
  <si>
    <t>6m</t>
  </si>
  <si>
    <t>6h</t>
  </si>
  <si>
    <t>hoch</t>
  </si>
  <si>
    <t>1h</t>
  </si>
  <si>
    <t>2h</t>
  </si>
  <si>
    <t>3h</t>
  </si>
  <si>
    <t>5h</t>
  </si>
  <si>
    <t>1hh</t>
  </si>
  <si>
    <t>Messung</t>
  </si>
  <si>
    <t>Intervall</t>
  </si>
  <si>
    <t>temp.</t>
  </si>
  <si>
    <t>Centabw.</t>
  </si>
  <si>
    <t>…</t>
  </si>
  <si>
    <t>Slentem und Gender im Überseemuseum</t>
  </si>
  <si>
    <t>C</t>
  </si>
  <si>
    <t>Für alle folgenden Messungen nehmen wir als "Grundstimmung" C# - D# - F - G# - B  mit 1 - 2 - 3 - 5 - 6 an!</t>
  </si>
  <si>
    <t>Saronnorm</t>
  </si>
  <si>
    <t>Messung (Hz)</t>
  </si>
  <si>
    <t>Intervall (Cent)</t>
  </si>
  <si>
    <t>…..</t>
  </si>
  <si>
    <t>Interv.</t>
  </si>
  <si>
    <t>……..</t>
  </si>
  <si>
    <t>Bonang im Überseemuseum</t>
  </si>
  <si>
    <t>Zur Orientierung:</t>
  </si>
  <si>
    <t>so ist die Aufnahme</t>
  </si>
  <si>
    <t>Gender klein</t>
  </si>
  <si>
    <t>Gender mittel</t>
  </si>
  <si>
    <t>Die "Tasten" wurden grob nach Gehör und nicht aufgrund der Hz-Messung bestimmt!</t>
  </si>
  <si>
    <t>Kenong im Überseemuseum</t>
  </si>
  <si>
    <t>P1</t>
  </si>
  <si>
    <t>P2</t>
  </si>
  <si>
    <t>P3</t>
  </si>
  <si>
    <t>P5</t>
  </si>
  <si>
    <t>P4</t>
  </si>
  <si>
    <t>P6</t>
  </si>
  <si>
    <t>P7</t>
  </si>
  <si>
    <t>…….</t>
  </si>
  <si>
    <t>c#</t>
  </si>
  <si>
    <t>………..</t>
  </si>
  <si>
    <t>Gambang im Überseemuseum</t>
  </si>
  <si>
    <t xml:space="preserve">Bemerkung: wegen des schlechten Zustands der Gambangs wurden alle drei vorhandenen Instrumente aufgezeichnet. </t>
  </si>
  <si>
    <t xml:space="preserve">temp. </t>
  </si>
  <si>
    <t>2hh</t>
  </si>
  <si>
    <t>3hh</t>
  </si>
  <si>
    <t>5hh</t>
  </si>
  <si>
    <t>b'</t>
  </si>
  <si>
    <t>b"</t>
  </si>
  <si>
    <t>……….</t>
  </si>
  <si>
    <t>Das "große Bonang" (Slendro)</t>
  </si>
  <si>
    <t>……</t>
  </si>
  <si>
    <t>Vergleichsmessung Bonang Pelog:</t>
  </si>
  <si>
    <t>4t</t>
  </si>
  <si>
    <t>7t</t>
  </si>
  <si>
    <t>4m</t>
  </si>
  <si>
    <t>7m</t>
  </si>
  <si>
    <t>(leider habe ich die 7 vegessen!)</t>
  </si>
  <si>
    <t>Das Sample geht von rechts oben nach links oben und dann von rechts unten nach links unten!</t>
  </si>
  <si>
    <t xml:space="preserve">Als Kontrollmessung kann auch das Video herangezogen werden: </t>
  </si>
  <si>
    <t>Saron im Überseemuseum Bremen (2021)</t>
  </si>
  <si>
    <t>F/F#</t>
  </si>
  <si>
    <t>Ende</t>
  </si>
  <si>
    <t>Anfang</t>
  </si>
  <si>
    <t>Intervall2</t>
  </si>
  <si>
    <t>Intervall1</t>
  </si>
  <si>
    <t>Centabw. 1</t>
  </si>
  <si>
    <t>Centabw.2</t>
  </si>
  <si>
    <t>Platte 6tt</t>
  </si>
  <si>
    <t>Zeit</t>
  </si>
  <si>
    <t>Tonhöhe</t>
  </si>
  <si>
    <t>Spektrum</t>
  </si>
  <si>
    <t>Anzahl</t>
  </si>
  <si>
    <t>10 Samples</t>
  </si>
  <si>
    <t>Meter</t>
  </si>
  <si>
    <t>Centabw.3</t>
  </si>
  <si>
    <t>Platte 5t</t>
  </si>
  <si>
    <t>Bei 6tt sind sehr viele unharmonische Bestandteile zu sehen, bei 5t ist alles von Anfang an sinusförmig.</t>
  </si>
  <si>
    <t>Wahrscheinlich wurden die Platten unterschiedlich stark angeschlagen und bei leichtem Anschlag gibt es reinen Sinus…</t>
  </si>
  <si>
    <t>Mit anderen Worten: für eine genaue Messung darf nur ganz leicht angeschlagen werden - aber das stimmt wiedre nicht mit der ealen Aufführung überein!</t>
  </si>
  <si>
    <t>FAZIT: die ganze Frequenzmesserei ist eigentlich ziemlich unsinnig, d.h. kann nur extrem grob erfolgen!</t>
  </si>
  <si>
    <t>Zeitabhängigkeit der Frequenz</t>
  </si>
  <si>
    <t>Die Tonhöhe ändert sich mit der Anschlagsart und Lautstärke. Das weiß man zwar, scheint hier aber extrem zu sein.</t>
  </si>
  <si>
    <t>Saron tief</t>
  </si>
  <si>
    <t>Temperiert/äquidistant = 240 Cent</t>
  </si>
  <si>
    <t>Messung jeweils eine Passage weiter vorn und eine weiter hinten - jeweils mit Spektralanalyse. Dabei waren die maximale Fdifferenz vorn/hinten 1 Hz.</t>
  </si>
  <si>
    <t>mitel</t>
  </si>
  <si>
    <t>"Ende"-Werte wurden an Sample "Saron-gedämpft" ebenfalls gemessen…</t>
  </si>
  <si>
    <t>klein</t>
  </si>
  <si>
    <t>groß</t>
  </si>
  <si>
    <t>tief 1993</t>
  </si>
  <si>
    <t>tief2021</t>
  </si>
  <si>
    <t>mittel2021</t>
  </si>
  <si>
    <t>mittel1993</t>
  </si>
  <si>
    <t>hoch1993</t>
  </si>
  <si>
    <t>hoch2021</t>
  </si>
  <si>
    <t>SARON-Messungen im Vergleich</t>
  </si>
  <si>
    <t>SARON 1993</t>
  </si>
  <si>
    <t>SARON 2021</t>
  </si>
  <si>
    <t>aus der SCHOENER-CD</t>
  </si>
  <si>
    <t>BREMEN (Saron mittel)</t>
  </si>
  <si>
    <t>Bremen</t>
  </si>
  <si>
    <t>Surakarta</t>
  </si>
  <si>
    <t>Surjodiningrat 1972 (Wikipedia)</t>
  </si>
  <si>
    <t>Bali /Schoener</t>
  </si>
  <si>
    <t>Messung 1993</t>
  </si>
  <si>
    <t>2021 und 1993</t>
  </si>
  <si>
    <t>Bonang und Saron und Slentem</t>
  </si>
  <si>
    <t>6ttt</t>
  </si>
  <si>
    <t>1tt</t>
  </si>
  <si>
    <t>2tt</t>
  </si>
  <si>
    <t>3tt</t>
  </si>
  <si>
    <t>5tt</t>
  </si>
  <si>
    <t>Saron</t>
  </si>
  <si>
    <t>Bonang</t>
  </si>
  <si>
    <t>Gender1</t>
  </si>
  <si>
    <t>Gender2</t>
  </si>
  <si>
    <t>Freiburger Gamelan</t>
  </si>
  <si>
    <t>"Fünftönige Pelog-Skala"</t>
  </si>
  <si>
    <t>nennt sich "füntöniges Pelog"</t>
  </si>
  <si>
    <t>Slendro in Bremen</t>
  </si>
  <si>
    <t>Pelog</t>
  </si>
  <si>
    <t>Slendro</t>
  </si>
  <si>
    <t>gemessen</t>
  </si>
  <si>
    <t>meinAngklung</t>
  </si>
  <si>
    <t>1.</t>
  </si>
  <si>
    <t>5.</t>
  </si>
  <si>
    <t>4.</t>
  </si>
  <si>
    <t>3.</t>
  </si>
  <si>
    <t>2.</t>
  </si>
  <si>
    <t>.1</t>
  </si>
  <si>
    <t>abs.</t>
  </si>
  <si>
    <t>gis'</t>
  </si>
  <si>
    <t>cis"</t>
  </si>
  <si>
    <t>fis"</t>
  </si>
  <si>
    <t>h"</t>
  </si>
  <si>
    <t>e³</t>
  </si>
  <si>
    <t>fis³</t>
  </si>
  <si>
    <t>a³</t>
  </si>
  <si>
    <t>dis"</t>
  </si>
  <si>
    <t>a"</t>
  </si>
  <si>
    <t>d³</t>
  </si>
  <si>
    <t>Angklung</t>
  </si>
  <si>
    <t>Saron 2021</t>
  </si>
  <si>
    <t>Taste-tr.</t>
  </si>
  <si>
    <t>Centabw.tr.</t>
  </si>
  <si>
    <t>Transpositionsintervall = 424/412</t>
  </si>
  <si>
    <t>nach Untersuchungen von Mika Miyashita</t>
  </si>
  <si>
    <t>nach Untersuchungen von Louis Wilke</t>
  </si>
  <si>
    <t>Genter und Slentem im Überseemuseum</t>
  </si>
  <si>
    <t>Vorbemerkung: dieselben Saron-Insturmente wurden 1993 und 2021 vermessen</t>
  </si>
  <si>
    <t>Saron im Überseemuseum (1993-2021)</t>
  </si>
  <si>
    <t>Andere Gamelan-Stimmungen</t>
  </si>
  <si>
    <t>Pelog im Überseemuseum und Freiburg</t>
  </si>
  <si>
    <t>p1</t>
  </si>
  <si>
    <t>p2</t>
  </si>
  <si>
    <t>p3</t>
  </si>
  <si>
    <t>p5</t>
  </si>
  <si>
    <t>5/P4</t>
  </si>
  <si>
    <t>e</t>
  </si>
  <si>
    <t xml:space="preserve">Kenong im Überseemusuem enthält Slendro und Pelog. </t>
  </si>
  <si>
    <t>Erstaufnahme:</t>
  </si>
  <si>
    <t>Primärton</t>
  </si>
  <si>
    <t>Sek I</t>
  </si>
  <si>
    <t>Sek II</t>
  </si>
  <si>
    <t>5-4</t>
  </si>
  <si>
    <t>Primärton sehr kurz dannach nur noch Inteferenzen</t>
  </si>
  <si>
    <t>Zu Beginn starke Inteferenz wird dann "sauber"</t>
  </si>
  <si>
    <t>Zu Beginn "sauber", später inteferenz wie langsames vibrato</t>
  </si>
  <si>
    <t>klingt wie eine saubere Terz. Messung 380 Cent zwischen den Hauptschwingungen.</t>
  </si>
  <si>
    <t>6?</t>
  </si>
  <si>
    <t>Warum doppelt?</t>
  </si>
  <si>
    <t>Sortierung</t>
  </si>
  <si>
    <t>Oberfrequenzabweichung z. Grundton</t>
  </si>
  <si>
    <t>I</t>
  </si>
  <si>
    <t>II</t>
  </si>
  <si>
    <t>Temp</t>
  </si>
  <si>
    <t>Dis</t>
  </si>
  <si>
    <t>Terz</t>
  </si>
  <si>
    <t>Gis</t>
  </si>
  <si>
    <t>Quinte</t>
  </si>
  <si>
    <t>Ais</t>
  </si>
  <si>
    <t>Cis</t>
  </si>
  <si>
    <t>Quelle: https://www.musik-for.uni-oldenburg.de/weltstimmung/08Indonesien/HB-Samples/Kenong-mit%20Ansage.mp3</t>
  </si>
  <si>
    <t>Quelle: https://www.musik-for.uni-oldenburg.de/weltstimmung/08Indonesien/gamelan.html</t>
  </si>
  <si>
    <t>Messung durch Martin Weihe</t>
  </si>
  <si>
    <t>Messwerte und Kommentare von Martin Weihe</t>
  </si>
  <si>
    <t>Zwischenrechnungen:</t>
  </si>
  <si>
    <t xml:space="preserve"> Töne, Hz</t>
  </si>
  <si>
    <t>temp./gem.</t>
  </si>
  <si>
    <t>Vergleich der Angklung- mit der Gamelanstimmung:</t>
  </si>
  <si>
    <t>Samples</t>
  </si>
  <si>
    <t>Nachmessung</t>
  </si>
  <si>
    <t>2. Messung:</t>
  </si>
  <si>
    <t>gis"</t>
  </si>
  <si>
    <t>cis³</t>
  </si>
  <si>
    <t>dis³</t>
  </si>
  <si>
    <t>gis³</t>
  </si>
  <si>
    <t>T</t>
  </si>
  <si>
    <t>Centab.</t>
  </si>
  <si>
    <t>Kenong</t>
  </si>
  <si>
    <t>G#3</t>
  </si>
  <si>
    <t>F#4</t>
  </si>
  <si>
    <t>D#3</t>
  </si>
  <si>
    <t>B2</t>
  </si>
  <si>
    <t>G3</t>
  </si>
  <si>
    <t>A#3</t>
  </si>
  <si>
    <t>F#3</t>
  </si>
  <si>
    <t>D#4</t>
  </si>
  <si>
    <t>F4</t>
  </si>
  <si>
    <t>A#4</t>
  </si>
  <si>
    <t>E5</t>
  </si>
  <si>
    <t>F5</t>
  </si>
  <si>
    <t>B5</t>
  </si>
  <si>
    <t>E6</t>
  </si>
  <si>
    <t>F#6</t>
  </si>
  <si>
    <t>H2</t>
  </si>
  <si>
    <t>C#3</t>
  </si>
  <si>
    <t>F3</t>
  </si>
  <si>
    <t>H3</t>
  </si>
  <si>
    <t>C#4</t>
  </si>
  <si>
    <t>G#4</t>
  </si>
  <si>
    <t>H4</t>
  </si>
  <si>
    <t>C#5</t>
  </si>
  <si>
    <t>F#5</t>
  </si>
  <si>
    <t>H5</t>
  </si>
  <si>
    <t>C#6</t>
  </si>
  <si>
    <t>Bb</t>
  </si>
  <si>
    <t>Die "Gleichheit" von 4-Pelog und 5-Slendro</t>
  </si>
  <si>
    <t>steht auch auf den Kenongs.</t>
  </si>
  <si>
    <t>D#2</t>
  </si>
  <si>
    <t>F#2</t>
  </si>
  <si>
    <t>G2</t>
  </si>
  <si>
    <t>A#2</t>
  </si>
  <si>
    <t>B4</t>
  </si>
  <si>
    <t>Saron -Slendro</t>
  </si>
  <si>
    <t>D3</t>
  </si>
  <si>
    <t xml:space="preserve">F2 </t>
  </si>
  <si>
    <t xml:space="preserve">F3 </t>
  </si>
  <si>
    <t>D4</t>
  </si>
  <si>
    <t xml:space="preserve">D#5 </t>
  </si>
  <si>
    <t>D2</t>
  </si>
  <si>
    <t>…?....</t>
  </si>
  <si>
    <t xml:space="preserve">Taste </t>
  </si>
  <si>
    <t>7tt</t>
  </si>
  <si>
    <t>Gambang2 (Pelog-Auswahl)</t>
  </si>
  <si>
    <t>Gambang3 (Pelog-Auswahl)</t>
  </si>
  <si>
    <t>Gambang1 (Slendro)</t>
  </si>
  <si>
    <t>7ttt</t>
  </si>
  <si>
    <t>5ttt</t>
  </si>
  <si>
    <t>Saron Pelog</t>
  </si>
  <si>
    <t>Abweichg.</t>
  </si>
  <si>
    <t>Slentem 2</t>
  </si>
  <si>
    <t>A#1</t>
  </si>
  <si>
    <t>G#2</t>
  </si>
  <si>
    <t>C#2</t>
  </si>
  <si>
    <t>Pelog/Okt</t>
  </si>
  <si>
    <t>Slentem 1 (Pelog)</t>
  </si>
  <si>
    <t>Slentem 2 (Slendro)</t>
  </si>
  <si>
    <t>Slentem1</t>
  </si>
  <si>
    <t>Abwg.</t>
  </si>
  <si>
    <t>Abw.</t>
  </si>
  <si>
    <t>Slendro/Okt</t>
  </si>
  <si>
    <t>Mit anderen Worten: für eine genaue Messung darf nur ganz leicht angeschlagen werden - aber das stimmt wieder nicht mit der realen Aufführung überein!</t>
  </si>
  <si>
    <t>Pelog in Bemen/Saron</t>
  </si>
  <si>
    <t>Pelog/Slendro im Vergleich</t>
  </si>
  <si>
    <t>Pelog des Bonang in Bremen</t>
  </si>
  <si>
    <t>fehlt</t>
  </si>
  <si>
    <t>10 Schwingungen</t>
  </si>
  <si>
    <t>10 Schwg.</t>
  </si>
  <si>
    <t>A#</t>
  </si>
  <si>
    <t>temp</t>
  </si>
  <si>
    <t>Centabw</t>
  </si>
  <si>
    <t>..</t>
  </si>
  <si>
    <t>Husmann 1961, S. 186</t>
  </si>
  <si>
    <t>Intervall/Cent</t>
  </si>
  <si>
    <t>beide</t>
  </si>
  <si>
    <t>tiefste Angklung:</t>
  </si>
  <si>
    <t>5..</t>
  </si>
  <si>
    <t>6.</t>
  </si>
  <si>
    <t>6..</t>
  </si>
  <si>
    <t>Hamburg "Saron Sanga"</t>
  </si>
  <si>
    <t>Saron mittel</t>
  </si>
  <si>
    <t>Saron hoch</t>
  </si>
  <si>
    <t>Gender (tief)</t>
  </si>
  <si>
    <t>Gender (mittel)</t>
  </si>
  <si>
    <t>Slenthem</t>
  </si>
  <si>
    <t>Bonang (tief)</t>
  </si>
  <si>
    <t>Bonang (mittel)</t>
  </si>
  <si>
    <t>Gambang</t>
  </si>
  <si>
    <t>Bezeichnung</t>
  </si>
  <si>
    <t>MESSUNGEN MIKA Elbphilharmonie 2022</t>
  </si>
  <si>
    <t>932, 33</t>
  </si>
  <si>
    <t>Frequ.</t>
  </si>
  <si>
    <t>Vorabmessung der mir von Tanoto zugeschickten Dateien.</t>
  </si>
  <si>
    <t>HH</t>
  </si>
  <si>
    <t>HB</t>
  </si>
  <si>
    <t>Gender</t>
  </si>
  <si>
    <t>A# </t>
  </si>
  <si>
    <t>233,08 </t>
  </si>
  <si>
    <t>Gegenüberstellung der Stimmungen von Bremen und Hamburg</t>
  </si>
  <si>
    <t>Die Werte der temperierten Frequenzen sind genauer als angezeigt. Bei Kopieren erhalten sie 7 Stellen hinter dem Komma.</t>
  </si>
  <si>
    <t>D'</t>
  </si>
  <si>
    <t>SLENTHEM</t>
  </si>
  <si>
    <t>Die Große Vergleichstabelle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</si>
</sst>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"/>
    <numFmt numFmtId="166" formatCode="[$-407]General"/>
    <numFmt numFmtId="167" formatCode="[$-407]0.00"/>
    <numFmt numFmtId="168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DE9D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6" fontId="4" fillId="0" borderId="0"/>
  </cellStyleXfs>
  <cellXfs count="97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3" borderId="0" xfId="0" applyFill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3" borderId="2" xfId="0" applyFill="1" applyBorder="1"/>
    <xf numFmtId="0" fontId="0" fillId="4" borderId="2" xfId="0" applyFill="1" applyBorder="1"/>
    <xf numFmtId="2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0" fillId="2" borderId="2" xfId="0" applyFill="1" applyBorder="1"/>
    <xf numFmtId="164" fontId="0" fillId="0" borderId="2" xfId="0" applyNumberFormat="1" applyBorder="1" applyAlignment="1">
      <alignment horizontal="center"/>
    </xf>
    <xf numFmtId="0" fontId="0" fillId="0" borderId="2" xfId="0" applyBorder="1"/>
    <xf numFmtId="2" fontId="0" fillId="0" borderId="0" xfId="0" applyNumberFormat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1" fillId="0" borderId="0" xfId="0" applyFont="1"/>
    <xf numFmtId="0" fontId="0" fillId="5" borderId="2" xfId="0" applyFill="1" applyBorder="1" applyAlignment="1">
      <alignment horizontal="center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7" borderId="2" xfId="0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0" fillId="6" borderId="0" xfId="0" applyFill="1"/>
    <xf numFmtId="0" fontId="0" fillId="0" borderId="13" xfId="0" applyBorder="1"/>
    <xf numFmtId="0" fontId="0" fillId="0" borderId="12" xfId="0" applyBorder="1" applyAlignment="1">
      <alignment horizontal="left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" fontId="0" fillId="8" borderId="2" xfId="0" applyNumberFormat="1" applyFill="1" applyBorder="1" applyAlignment="1">
      <alignment horizontal="center"/>
    </xf>
    <xf numFmtId="164" fontId="0" fillId="8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vertical="center" wrapText="1"/>
    </xf>
    <xf numFmtId="164" fontId="0" fillId="10" borderId="12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64" fontId="0" fillId="9" borderId="2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7" fontId="4" fillId="0" borderId="15" xfId="1" applyNumberFormat="1" applyBorder="1" applyAlignment="1">
      <alignment horizontal="center"/>
    </xf>
    <xf numFmtId="2" fontId="4" fillId="0" borderId="2" xfId="1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164" fontId="0" fillId="5" borderId="2" xfId="0" applyNumberFormat="1" applyFill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67" fontId="4" fillId="0" borderId="16" xfId="1" applyNumberFormat="1" applyBorder="1" applyAlignment="1">
      <alignment horizontal="center"/>
    </xf>
    <xf numFmtId="2" fontId="4" fillId="0" borderId="17" xfId="1" applyNumberFormat="1" applyBorder="1" applyAlignment="1">
      <alignment horizontal="center"/>
    </xf>
    <xf numFmtId="168" fontId="0" fillId="0" borderId="2" xfId="0" applyNumberFormat="1" applyBorder="1" applyAlignment="1">
      <alignment horizontal="center"/>
    </xf>
    <xf numFmtId="1" fontId="0" fillId="0" borderId="0" xfId="0" applyNumberFormat="1"/>
    <xf numFmtId="0" fontId="0" fillId="0" borderId="2" xfId="0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6" borderId="11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12" borderId="2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6" fillId="11" borderId="22" xfId="0" applyFont="1" applyFill="1" applyBorder="1" applyAlignment="1">
      <alignment horizontal="center" vertical="center"/>
    </xf>
    <xf numFmtId="0" fontId="6" fillId="12" borderId="22" xfId="0" applyFont="1" applyFill="1" applyBorder="1" applyAlignment="1">
      <alignment horizontal="center" vertical="center"/>
    </xf>
    <xf numFmtId="46" fontId="0" fillId="0" borderId="0" xfId="0" applyNumberFormat="1"/>
    <xf numFmtId="0" fontId="0" fillId="0" borderId="14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5" fillId="0" borderId="2" xfId="0" applyNumberFormat="1" applyFont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4.5955990762556236E-2"/>
          <c:y val="2.8252405949256338E-2"/>
          <c:w val="0.93772958580399923"/>
          <c:h val="0.774625619714203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'Slentem-Gender (Ü)'!$AD$23</c:f>
              <c:strCache>
                <c:ptCount val="1"/>
                <c:pt idx="0">
                  <c:v>Intervall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'Slentem-Gender (Ü)'!$AA$24:$AB$45</c:f>
              <c:multiLvlStrCache>
                <c:ptCount val="22"/>
                <c:lvl>
                  <c:pt idx="0">
                    <c:v>Nr.</c:v>
                  </c:pt>
                  <c:pt idx="1">
                    <c:v>1tt</c:v>
                  </c:pt>
                  <c:pt idx="2">
                    <c:v>2tt</c:v>
                  </c:pt>
                  <c:pt idx="3">
                    <c:v>3tt</c:v>
                  </c:pt>
                  <c:pt idx="4">
                    <c:v>5tt</c:v>
                  </c:pt>
                  <c:pt idx="5">
                    <c:v>6tt</c:v>
                  </c:pt>
                  <c:pt idx="6">
                    <c:v>1t</c:v>
                  </c:pt>
                  <c:pt idx="7">
                    <c:v>2t</c:v>
                  </c:pt>
                  <c:pt idx="8">
                    <c:v>3t</c:v>
                  </c:pt>
                  <c:pt idx="9">
                    <c:v>5t</c:v>
                  </c:pt>
                  <c:pt idx="10">
                    <c:v>6t</c:v>
                  </c:pt>
                  <c:pt idx="11">
                    <c:v>1m</c:v>
                  </c:pt>
                  <c:pt idx="12">
                    <c:v>2m</c:v>
                  </c:pt>
                  <c:pt idx="13">
                    <c:v>3m</c:v>
                  </c:pt>
                  <c:pt idx="14">
                    <c:v>5m</c:v>
                  </c:pt>
                  <c:pt idx="15">
                    <c:v>6m</c:v>
                  </c:pt>
                  <c:pt idx="16">
                    <c:v>1h</c:v>
                  </c:pt>
                  <c:pt idx="17">
                    <c:v>2h</c:v>
                  </c:pt>
                  <c:pt idx="18">
                    <c:v>3h</c:v>
                  </c:pt>
                  <c:pt idx="19">
                    <c:v>5h</c:v>
                  </c:pt>
                  <c:pt idx="20">
                    <c:v>6h</c:v>
                  </c:pt>
                  <c:pt idx="21">
                    <c:v>1hh</c:v>
                  </c:pt>
                </c:lvl>
                <c:lvl>
                  <c:pt idx="0">
                    <c:v>T</c:v>
                  </c:pt>
                  <c:pt idx="1">
                    <c:v>C#</c:v>
                  </c:pt>
                  <c:pt idx="2">
                    <c:v>D#</c:v>
                  </c:pt>
                  <c:pt idx="3">
                    <c:v>F#</c:v>
                  </c:pt>
                  <c:pt idx="4">
                    <c:v>G#</c:v>
                  </c:pt>
                  <c:pt idx="5">
                    <c:v>H</c:v>
                  </c:pt>
                  <c:pt idx="6">
                    <c:v>C#</c:v>
                  </c:pt>
                  <c:pt idx="7">
                    <c:v>D#</c:v>
                  </c:pt>
                  <c:pt idx="8">
                    <c:v>F</c:v>
                  </c:pt>
                  <c:pt idx="9">
                    <c:v>G#</c:v>
                  </c:pt>
                  <c:pt idx="10">
                    <c:v>H</c:v>
                  </c:pt>
                  <c:pt idx="11">
                    <c:v>C#</c:v>
                  </c:pt>
                  <c:pt idx="12">
                    <c:v>D#</c:v>
                  </c:pt>
                  <c:pt idx="13">
                    <c:v>E</c:v>
                  </c:pt>
                  <c:pt idx="14">
                    <c:v>G#</c:v>
                  </c:pt>
                  <c:pt idx="15">
                    <c:v>H</c:v>
                  </c:pt>
                  <c:pt idx="16">
                    <c:v>C#</c:v>
                  </c:pt>
                  <c:pt idx="17">
                    <c:v>E</c:v>
                  </c:pt>
                  <c:pt idx="18">
                    <c:v>F#</c:v>
                  </c:pt>
                  <c:pt idx="19">
                    <c:v>G#</c:v>
                  </c:pt>
                  <c:pt idx="20">
                    <c:v>H</c:v>
                  </c:pt>
                  <c:pt idx="21">
                    <c:v>C#</c:v>
                  </c:pt>
                </c:lvl>
              </c:multiLvlStrCache>
            </c:multiLvlStrRef>
          </c:cat>
          <c:val>
            <c:numRef>
              <c:f>'Slentem-Gender (Ü)'!$AD$24:$AD$45</c:f>
              <c:numCache>
                <c:formatCode>0</c:formatCode>
                <c:ptCount val="22"/>
                <c:pt idx="1">
                  <c:v>323.02395937846677</c:v>
                </c:pt>
                <c:pt idx="2">
                  <c:v>197.07527493397137</c:v>
                </c:pt>
                <c:pt idx="3">
                  <c:v>235.27816668732308</c:v>
                </c:pt>
                <c:pt idx="4">
                  <c:v>232.36928449934396</c:v>
                </c:pt>
                <c:pt idx="5">
                  <c:v>298.83305740789751</c:v>
                </c:pt>
                <c:pt idx="6">
                  <c:v>186.62109314554417</c:v>
                </c:pt>
                <c:pt idx="7">
                  <c:v>219.286424604091</c:v>
                </c:pt>
                <c:pt idx="8">
                  <c:v>229.08533311373014</c:v>
                </c:pt>
                <c:pt idx="9">
                  <c:v>257.79037534940881</c:v>
                </c:pt>
                <c:pt idx="10">
                  <c:v>260.85758226355432</c:v>
                </c:pt>
                <c:pt idx="11">
                  <c:v>223.47668871373014</c:v>
                </c:pt>
                <c:pt idx="12">
                  <c:v>250.91471846758805</c:v>
                </c:pt>
                <c:pt idx="13">
                  <c:v>233.57691702425231</c:v>
                </c:pt>
                <c:pt idx="14">
                  <c:v>245.81906103542633</c:v>
                </c:pt>
                <c:pt idx="15">
                  <c:v>249.8231146058088</c:v>
                </c:pt>
                <c:pt idx="16">
                  <c:v>282.25975403283775</c:v>
                </c:pt>
                <c:pt idx="17">
                  <c:v>234.61781362794889</c:v>
                </c:pt>
                <c:pt idx="18">
                  <c:v>238.35037643474465</c:v>
                </c:pt>
                <c:pt idx="19">
                  <c:v>251.31252997680727</c:v>
                </c:pt>
                <c:pt idx="20">
                  <c:v>248.48030782122498</c:v>
                </c:pt>
                <c:pt idx="21">
                  <c:v>228.77036016399884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9-4FD1-8BF7-66E1B63D8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14464"/>
        <c:axId val="128416000"/>
      </c:barChart>
      <c:catAx>
        <c:axId val="128414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8416000"/>
        <c:crosses val="autoZero"/>
        <c:auto val="1"/>
        <c:lblAlgn val="ctr"/>
        <c:lblOffset val="100"/>
        <c:noMultiLvlLbl val="0"/>
      </c:catAx>
      <c:valAx>
        <c:axId val="128416000"/>
        <c:scaling>
          <c:orientation val="minMax"/>
          <c:min val="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41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5507436570428"/>
          <c:y val="5.1400554097404488E-2"/>
          <c:w val="0.87573512685914379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Angklung!$B$5</c:f>
              <c:strCache>
                <c:ptCount val="1"/>
                <c:pt idx="0">
                  <c:v>gemessen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Angklung!$E$6:$E$16</c:f>
              <c:strCache>
                <c:ptCount val="11"/>
                <c:pt idx="0">
                  <c:v>gis'</c:v>
                </c:pt>
                <c:pt idx="1">
                  <c:v>b'</c:v>
                </c:pt>
                <c:pt idx="2">
                  <c:v>cis"</c:v>
                </c:pt>
                <c:pt idx="3">
                  <c:v>dis"</c:v>
                </c:pt>
                <c:pt idx="4">
                  <c:v>fis"</c:v>
                </c:pt>
                <c:pt idx="5">
                  <c:v>a"</c:v>
                </c:pt>
                <c:pt idx="6">
                  <c:v>h"</c:v>
                </c:pt>
                <c:pt idx="7">
                  <c:v>d³</c:v>
                </c:pt>
                <c:pt idx="8">
                  <c:v>e³</c:v>
                </c:pt>
                <c:pt idx="9">
                  <c:v>fis³</c:v>
                </c:pt>
                <c:pt idx="10">
                  <c:v>a³</c:v>
                </c:pt>
              </c:strCache>
            </c:strRef>
          </c:cat>
          <c:val>
            <c:numRef>
              <c:f>Angklung!$B$6:$B$16</c:f>
              <c:numCache>
                <c:formatCode>General</c:formatCode>
                <c:ptCount val="11"/>
                <c:pt idx="0">
                  <c:v>424</c:v>
                </c:pt>
                <c:pt idx="1">
                  <c:v>479.3</c:v>
                </c:pt>
                <c:pt idx="2">
                  <c:v>551.20000000000005</c:v>
                </c:pt>
                <c:pt idx="3">
                  <c:v>622.20000000000005</c:v>
                </c:pt>
                <c:pt idx="4">
                  <c:v>747.4</c:v>
                </c:pt>
                <c:pt idx="5">
                  <c:v>900</c:v>
                </c:pt>
                <c:pt idx="6">
                  <c:v>990</c:v>
                </c:pt>
                <c:pt idx="7">
                  <c:v>1191.8</c:v>
                </c:pt>
                <c:pt idx="8">
                  <c:v>1297</c:v>
                </c:pt>
                <c:pt idx="9">
                  <c:v>1520.6</c:v>
                </c:pt>
                <c:pt idx="10">
                  <c:v>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F-4DAB-83E8-E1B67E3D7136}"/>
            </c:ext>
          </c:extLst>
        </c:ser>
        <c:ser>
          <c:idx val="1"/>
          <c:order val="1"/>
          <c:tx>
            <c:strRef>
              <c:f>Angklung!$E$5</c:f>
              <c:strCache>
                <c:ptCount val="1"/>
                <c:pt idx="0">
                  <c:v>Taste</c:v>
                </c:pt>
              </c:strCache>
            </c:strRef>
          </c:tx>
          <c:invertIfNegative val="0"/>
          <c:cat>
            <c:strRef>
              <c:f>Angklung!$E$6:$E$16</c:f>
              <c:strCache>
                <c:ptCount val="11"/>
                <c:pt idx="0">
                  <c:v>gis'</c:v>
                </c:pt>
                <c:pt idx="1">
                  <c:v>b'</c:v>
                </c:pt>
                <c:pt idx="2">
                  <c:v>cis"</c:v>
                </c:pt>
                <c:pt idx="3">
                  <c:v>dis"</c:v>
                </c:pt>
                <c:pt idx="4">
                  <c:v>fis"</c:v>
                </c:pt>
                <c:pt idx="5">
                  <c:v>a"</c:v>
                </c:pt>
                <c:pt idx="6">
                  <c:v>h"</c:v>
                </c:pt>
                <c:pt idx="7">
                  <c:v>d³</c:v>
                </c:pt>
                <c:pt idx="8">
                  <c:v>e³</c:v>
                </c:pt>
                <c:pt idx="9">
                  <c:v>fis³</c:v>
                </c:pt>
                <c:pt idx="10">
                  <c:v>a³</c:v>
                </c:pt>
              </c:strCache>
            </c:strRef>
          </c:cat>
          <c:val>
            <c:numRef>
              <c:f>Angklung!$E$6:$E$16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6F-4DAB-83E8-E1B67E3D7136}"/>
            </c:ext>
          </c:extLst>
        </c:ser>
        <c:ser>
          <c:idx val="2"/>
          <c:order val="2"/>
          <c:tx>
            <c:strRef>
              <c:f>Angklung!$F$5</c:f>
              <c:strCache>
                <c:ptCount val="1"/>
                <c:pt idx="0">
                  <c:v>temp.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Angklung!$E$6:$E$16</c:f>
              <c:strCache>
                <c:ptCount val="11"/>
                <c:pt idx="0">
                  <c:v>gis'</c:v>
                </c:pt>
                <c:pt idx="1">
                  <c:v>b'</c:v>
                </c:pt>
                <c:pt idx="2">
                  <c:v>cis"</c:v>
                </c:pt>
                <c:pt idx="3">
                  <c:v>dis"</c:v>
                </c:pt>
                <c:pt idx="4">
                  <c:v>fis"</c:v>
                </c:pt>
                <c:pt idx="5">
                  <c:v>a"</c:v>
                </c:pt>
                <c:pt idx="6">
                  <c:v>h"</c:v>
                </c:pt>
                <c:pt idx="7">
                  <c:v>d³</c:v>
                </c:pt>
                <c:pt idx="8">
                  <c:v>e³</c:v>
                </c:pt>
                <c:pt idx="9">
                  <c:v>fis³</c:v>
                </c:pt>
                <c:pt idx="10">
                  <c:v>a³</c:v>
                </c:pt>
              </c:strCache>
            </c:strRef>
          </c:cat>
          <c:val>
            <c:numRef>
              <c:f>Angklung!$F$6:$F$16</c:f>
              <c:numCache>
                <c:formatCode>0.00</c:formatCode>
                <c:ptCount val="11"/>
                <c:pt idx="0">
                  <c:v>415.30469757994598</c:v>
                </c:pt>
                <c:pt idx="1">
                  <c:v>466.16376151809101</c:v>
                </c:pt>
                <c:pt idx="2">
                  <c:v>554.36526195374495</c:v>
                </c:pt>
                <c:pt idx="3">
                  <c:v>622.25396744416298</c:v>
                </c:pt>
                <c:pt idx="4">
                  <c:v>739.98884542327005</c:v>
                </c:pt>
                <c:pt idx="5">
                  <c:v>880.00000000000205</c:v>
                </c:pt>
                <c:pt idx="6">
                  <c:v>987.8</c:v>
                </c:pt>
                <c:pt idx="7">
                  <c:v>1174.6590716696301</c:v>
                </c:pt>
                <c:pt idx="8">
                  <c:v>1318.5102276514799</c:v>
                </c:pt>
                <c:pt idx="9">
                  <c:v>1479.9776908465401</c:v>
                </c:pt>
                <c:pt idx="10">
                  <c:v>1760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6F-4DAB-83E8-E1B67E3D7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647744"/>
        <c:axId val="129649280"/>
      </c:barChart>
      <c:catAx>
        <c:axId val="129647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649280"/>
        <c:crosses val="autoZero"/>
        <c:auto val="1"/>
        <c:lblAlgn val="ctr"/>
        <c:lblOffset val="100"/>
        <c:noMultiLvlLbl val="0"/>
      </c:catAx>
      <c:valAx>
        <c:axId val="129649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647744"/>
        <c:crosses val="autoZero"/>
        <c:crossBetween val="between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20089020122484688"/>
          <c:y val="0.20775736366287578"/>
          <c:w val="0.10254138232720909"/>
          <c:h val="0.1674343832021001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5507436570428"/>
          <c:y val="5.1400554097404488E-2"/>
          <c:w val="0.85322134733158495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Angklung!$J$22</c:f>
              <c:strCache>
                <c:ptCount val="1"/>
                <c:pt idx="0">
                  <c:v>Angklung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Angklung!$K$23:$K$33</c:f>
              <c:strCache>
                <c:ptCount val="11"/>
                <c:pt idx="0">
                  <c:v>gis'</c:v>
                </c:pt>
                <c:pt idx="1">
                  <c:v>b'</c:v>
                </c:pt>
                <c:pt idx="2">
                  <c:v>cis"</c:v>
                </c:pt>
                <c:pt idx="3">
                  <c:v>dis"</c:v>
                </c:pt>
                <c:pt idx="4">
                  <c:v>fis"</c:v>
                </c:pt>
                <c:pt idx="5">
                  <c:v>a"</c:v>
                </c:pt>
                <c:pt idx="6">
                  <c:v>h"</c:v>
                </c:pt>
                <c:pt idx="7">
                  <c:v>d³</c:v>
                </c:pt>
                <c:pt idx="8">
                  <c:v>e³</c:v>
                </c:pt>
                <c:pt idx="9">
                  <c:v>fis³</c:v>
                </c:pt>
                <c:pt idx="10">
                  <c:v>a³</c:v>
                </c:pt>
              </c:strCache>
            </c:strRef>
          </c:cat>
          <c:val>
            <c:numRef>
              <c:f>Angklung!$J$23:$J$33</c:f>
              <c:numCache>
                <c:formatCode>General</c:formatCode>
                <c:ptCount val="11"/>
                <c:pt idx="0">
                  <c:v>424</c:v>
                </c:pt>
                <c:pt idx="1">
                  <c:v>479.3</c:v>
                </c:pt>
                <c:pt idx="2">
                  <c:v>551.20000000000005</c:v>
                </c:pt>
                <c:pt idx="3">
                  <c:v>622.20000000000005</c:v>
                </c:pt>
                <c:pt idx="4">
                  <c:v>747.4</c:v>
                </c:pt>
                <c:pt idx="5">
                  <c:v>900</c:v>
                </c:pt>
                <c:pt idx="6">
                  <c:v>990</c:v>
                </c:pt>
                <c:pt idx="7">
                  <c:v>1191.8</c:v>
                </c:pt>
                <c:pt idx="8">
                  <c:v>1297</c:v>
                </c:pt>
                <c:pt idx="9">
                  <c:v>1520.6</c:v>
                </c:pt>
                <c:pt idx="10">
                  <c:v>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E-4BF6-9781-561C631C8955}"/>
            </c:ext>
          </c:extLst>
        </c:ser>
        <c:ser>
          <c:idx val="1"/>
          <c:order val="1"/>
          <c:tx>
            <c:strRef>
              <c:f>Angklung!$R$22</c:f>
              <c:strCache>
                <c:ptCount val="1"/>
                <c:pt idx="0">
                  <c:v>Saron</c:v>
                </c:pt>
              </c:strCache>
            </c:strRef>
          </c:tx>
          <c:invertIfNegative val="0"/>
          <c:cat>
            <c:strRef>
              <c:f>Angklung!$K$23:$K$33</c:f>
              <c:strCache>
                <c:ptCount val="11"/>
                <c:pt idx="0">
                  <c:v>gis'</c:v>
                </c:pt>
                <c:pt idx="1">
                  <c:v>b'</c:v>
                </c:pt>
                <c:pt idx="2">
                  <c:v>cis"</c:v>
                </c:pt>
                <c:pt idx="3">
                  <c:v>dis"</c:v>
                </c:pt>
                <c:pt idx="4">
                  <c:v>fis"</c:v>
                </c:pt>
                <c:pt idx="5">
                  <c:v>a"</c:v>
                </c:pt>
                <c:pt idx="6">
                  <c:v>h"</c:v>
                </c:pt>
                <c:pt idx="7">
                  <c:v>d³</c:v>
                </c:pt>
                <c:pt idx="8">
                  <c:v>e³</c:v>
                </c:pt>
                <c:pt idx="9">
                  <c:v>fis³</c:v>
                </c:pt>
                <c:pt idx="10">
                  <c:v>a³</c:v>
                </c:pt>
              </c:strCache>
            </c:strRef>
          </c:cat>
          <c:val>
            <c:numRef>
              <c:f>Angklung!$R$23:$R$33</c:f>
              <c:numCache>
                <c:formatCode>0.0</c:formatCode>
                <c:ptCount val="11"/>
                <c:pt idx="0" formatCode="General">
                  <c:v>424</c:v>
                </c:pt>
                <c:pt idx="1">
                  <c:v>493.98058252427182</c:v>
                </c:pt>
                <c:pt idx="2">
                  <c:v>561.90291262135918</c:v>
                </c:pt>
                <c:pt idx="3">
                  <c:v>648.34951456310682</c:v>
                </c:pt>
                <c:pt idx="4">
                  <c:v>742</c:v>
                </c:pt>
                <c:pt idx="5">
                  <c:v>856.23300970873788</c:v>
                </c:pt>
                <c:pt idx="6">
                  <c:v>987.96116504854365</c:v>
                </c:pt>
                <c:pt idx="7">
                  <c:v>1163.9417475728155</c:v>
                </c:pt>
                <c:pt idx="8">
                  <c:v>1331.6893203883494</c:v>
                </c:pt>
                <c:pt idx="9">
                  <c:v>1530.3106796116506</c:v>
                </c:pt>
                <c:pt idx="10">
                  <c:v>1767.009708737864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2E-4BF6-9781-561C631C8955}"/>
            </c:ext>
          </c:extLst>
        </c:ser>
        <c:ser>
          <c:idx val="2"/>
          <c:order val="2"/>
          <c:tx>
            <c:v>Taste+Angklung!$K$23:$K$33</c:v>
          </c:tx>
          <c:invertIfNegative val="0"/>
          <c:cat>
            <c:strRef>
              <c:f>Angklung!$K$23:$K$33</c:f>
              <c:strCache>
                <c:ptCount val="11"/>
                <c:pt idx="0">
                  <c:v>gis'</c:v>
                </c:pt>
                <c:pt idx="1">
                  <c:v>b'</c:v>
                </c:pt>
                <c:pt idx="2">
                  <c:v>cis"</c:v>
                </c:pt>
                <c:pt idx="3">
                  <c:v>dis"</c:v>
                </c:pt>
                <c:pt idx="4">
                  <c:v>fis"</c:v>
                </c:pt>
                <c:pt idx="5">
                  <c:v>a"</c:v>
                </c:pt>
                <c:pt idx="6">
                  <c:v>h"</c:v>
                </c:pt>
                <c:pt idx="7">
                  <c:v>d³</c:v>
                </c:pt>
                <c:pt idx="8">
                  <c:v>e³</c:v>
                </c:pt>
                <c:pt idx="9">
                  <c:v>fis³</c:v>
                </c:pt>
                <c:pt idx="10">
                  <c:v>a³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8B2E-4BF6-9781-561C631C8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692032"/>
        <c:axId val="129693568"/>
      </c:barChart>
      <c:catAx>
        <c:axId val="129692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693568"/>
        <c:crosses val="autoZero"/>
        <c:auto val="1"/>
        <c:lblAlgn val="ctr"/>
        <c:lblOffset val="100"/>
        <c:noMultiLvlLbl val="0"/>
      </c:catAx>
      <c:valAx>
        <c:axId val="129693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692032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2172653105861774"/>
          <c:y val="0.22183836395450568"/>
          <c:w val="9.0291698704534643E-2"/>
          <c:h val="0.1674343832021001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5507436570428"/>
          <c:y val="5.1400554097404488E-2"/>
          <c:w val="0.84335323709536314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Freiburg!$I$8</c:f>
              <c:strCache>
                <c:ptCount val="1"/>
                <c:pt idx="0">
                  <c:v>Pelog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Freiburg!$H$9:$H$22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</c:numCache>
            </c:numRef>
          </c:cat>
          <c:val>
            <c:numRef>
              <c:f>Freiburg!$I$9:$I$22</c:f>
              <c:numCache>
                <c:formatCode>General</c:formatCode>
                <c:ptCount val="14"/>
                <c:pt idx="0">
                  <c:v>299</c:v>
                </c:pt>
                <c:pt idx="1">
                  <c:v>317</c:v>
                </c:pt>
                <c:pt idx="2">
                  <c:v>351</c:v>
                </c:pt>
                <c:pt idx="3">
                  <c:v>413</c:v>
                </c:pt>
                <c:pt idx="4">
                  <c:v>444</c:v>
                </c:pt>
                <c:pt idx="5">
                  <c:v>475</c:v>
                </c:pt>
                <c:pt idx="6">
                  <c:v>528</c:v>
                </c:pt>
                <c:pt idx="7">
                  <c:v>593</c:v>
                </c:pt>
                <c:pt idx="8">
                  <c:v>637</c:v>
                </c:pt>
                <c:pt idx="9">
                  <c:v>714</c:v>
                </c:pt>
                <c:pt idx="10">
                  <c:v>832</c:v>
                </c:pt>
                <c:pt idx="11">
                  <c:v>903</c:v>
                </c:pt>
                <c:pt idx="12">
                  <c:v>949</c:v>
                </c:pt>
                <c:pt idx="13">
                  <c:v>1057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4-41E3-8EB9-F9778615F2EF}"/>
            </c:ext>
          </c:extLst>
        </c:ser>
        <c:ser>
          <c:idx val="1"/>
          <c:order val="1"/>
          <c:tx>
            <c:strRef>
              <c:f>Freiburg!$P$8</c:f>
              <c:strCache>
                <c:ptCount val="1"/>
                <c:pt idx="0">
                  <c:v>Slendro</c:v>
                </c:pt>
              </c:strCache>
            </c:strRef>
          </c:tx>
          <c:invertIfNegative val="0"/>
          <c:cat>
            <c:numRef>
              <c:f>Freiburg!$H$9:$H$22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</c:numCache>
            </c:numRef>
          </c:cat>
          <c:val>
            <c:numRef>
              <c:f>Freiburg!$P$9:$P$22</c:f>
              <c:numCache>
                <c:formatCode>General</c:formatCode>
                <c:ptCount val="14"/>
                <c:pt idx="0">
                  <c:v>274</c:v>
                </c:pt>
                <c:pt idx="1">
                  <c:v>311</c:v>
                </c:pt>
                <c:pt idx="2">
                  <c:v>361</c:v>
                </c:pt>
                <c:pt idx="3">
                  <c:v>412</c:v>
                </c:pt>
                <c:pt idx="5">
                  <c:v>480</c:v>
                </c:pt>
                <c:pt idx="6">
                  <c:v>546</c:v>
                </c:pt>
                <c:pt idx="8">
                  <c:v>630</c:v>
                </c:pt>
                <c:pt idx="9">
                  <c:v>721</c:v>
                </c:pt>
                <c:pt idx="10">
                  <c:v>832</c:v>
                </c:pt>
                <c:pt idx="12">
                  <c:v>960</c:v>
                </c:pt>
                <c:pt idx="13">
                  <c:v>1131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A4-41E3-8EB9-F9778615F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708416"/>
        <c:axId val="129709952"/>
      </c:barChart>
      <c:catAx>
        <c:axId val="12970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709952"/>
        <c:crosses val="autoZero"/>
        <c:auto val="1"/>
        <c:lblAlgn val="ctr"/>
        <c:lblOffset val="100"/>
        <c:noMultiLvlLbl val="0"/>
      </c:catAx>
      <c:valAx>
        <c:axId val="129709952"/>
        <c:scaling>
          <c:orientation val="minMax"/>
          <c:min val="2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70841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100"/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1100"/>
            </a:pPr>
            <a:endParaRPr lang="de-DE"/>
          </a:p>
        </c:txPr>
      </c:legendEntry>
      <c:layout>
        <c:manualLayout>
          <c:xMode val="edge"/>
          <c:yMode val="edge"/>
          <c:x val="0.24966797900262491"/>
          <c:y val="0.21720873432487639"/>
          <c:w val="8.900851679254379E-2"/>
          <c:h val="0.17866360454943164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24178</xdr:rowOff>
    </xdr:from>
    <xdr:to>
      <xdr:col>5</xdr:col>
      <xdr:colOff>542925</xdr:colOff>
      <xdr:row>26</xdr:row>
      <xdr:rowOff>184150</xdr:rowOff>
    </xdr:to>
    <xdr:pic>
      <xdr:nvPicPr>
        <xdr:cNvPr id="2" name="Grafik 1" descr="saron-folg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50" y="2700703"/>
          <a:ext cx="3867150" cy="24459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24178</xdr:rowOff>
    </xdr:from>
    <xdr:to>
      <xdr:col>6</xdr:col>
      <xdr:colOff>676275</xdr:colOff>
      <xdr:row>26</xdr:row>
      <xdr:rowOff>184150</xdr:rowOff>
    </xdr:to>
    <xdr:pic>
      <xdr:nvPicPr>
        <xdr:cNvPr id="2" name="Grafik 1" descr="saron-folg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50" y="2700703"/>
          <a:ext cx="3867150" cy="24459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19050</xdr:rowOff>
    </xdr:from>
    <xdr:to>
      <xdr:col>4</xdr:col>
      <xdr:colOff>638175</xdr:colOff>
      <xdr:row>16</xdr:row>
      <xdr:rowOff>57150</xdr:rowOff>
    </xdr:to>
    <xdr:pic>
      <xdr:nvPicPr>
        <xdr:cNvPr id="2" name="Grafik 1" descr="bonang-reihenfolge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14550"/>
          <a:ext cx="3429000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9524</xdr:colOff>
      <xdr:row>23</xdr:row>
      <xdr:rowOff>40269</xdr:rowOff>
    </xdr:from>
    <xdr:to>
      <xdr:col>4</xdr:col>
      <xdr:colOff>583852</xdr:colOff>
      <xdr:row>29</xdr:row>
      <xdr:rowOff>28574</xdr:rowOff>
    </xdr:to>
    <xdr:pic>
      <xdr:nvPicPr>
        <xdr:cNvPr id="3" name="Grafik 2" descr="bonang-pelog-schematisch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4" y="4431294"/>
          <a:ext cx="3365153" cy="11313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533399</xdr:colOff>
      <xdr:row>31</xdr:row>
      <xdr:rowOff>76200</xdr:rowOff>
    </xdr:from>
    <xdr:to>
      <xdr:col>41</xdr:col>
      <xdr:colOff>714374</xdr:colOff>
      <xdr:row>45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117156</xdr:rowOff>
    </xdr:from>
    <xdr:to>
      <xdr:col>5</xdr:col>
      <xdr:colOff>390525</xdr:colOff>
      <xdr:row>31</xdr:row>
      <xdr:rowOff>171449</xdr:rowOff>
    </xdr:to>
    <xdr:pic>
      <xdr:nvPicPr>
        <xdr:cNvPr id="3" name="Grafik 2" descr="kenong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746181"/>
          <a:ext cx="4200525" cy="23402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112454</xdr:rowOff>
    </xdr:from>
    <xdr:to>
      <xdr:col>5</xdr:col>
      <xdr:colOff>104775</xdr:colOff>
      <xdr:row>18</xdr:row>
      <xdr:rowOff>171449</xdr:rowOff>
    </xdr:to>
    <xdr:pic>
      <xdr:nvPicPr>
        <xdr:cNvPr id="4" name="Grafik 3" descr="Kenong-schematisch.jp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883979"/>
          <a:ext cx="3914775" cy="27259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16</xdr:row>
      <xdr:rowOff>161925</xdr:rowOff>
    </xdr:from>
    <xdr:to>
      <xdr:col>5</xdr:col>
      <xdr:colOff>639679</xdr:colOff>
      <xdr:row>34</xdr:row>
      <xdr:rowOff>34925</xdr:rowOff>
    </xdr:to>
    <xdr:pic>
      <xdr:nvPicPr>
        <xdr:cNvPr id="2" name="Grafik 1" descr="Angklung2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3219450"/>
          <a:ext cx="3649579" cy="3302000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35</xdr:row>
      <xdr:rowOff>123825</xdr:rowOff>
    </xdr:from>
    <xdr:to>
      <xdr:col>10</xdr:col>
      <xdr:colOff>304800</xdr:colOff>
      <xdr:row>50</xdr:row>
      <xdr:rowOff>9525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247649</xdr:colOff>
      <xdr:row>36</xdr:row>
      <xdr:rowOff>38100</xdr:rowOff>
    </xdr:from>
    <xdr:to>
      <xdr:col>21</xdr:col>
      <xdr:colOff>723899</xdr:colOff>
      <xdr:row>50</xdr:row>
      <xdr:rowOff>114300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27</xdr:row>
      <xdr:rowOff>161925</xdr:rowOff>
    </xdr:from>
    <xdr:to>
      <xdr:col>13</xdr:col>
      <xdr:colOff>228600</xdr:colOff>
      <xdr:row>42</xdr:row>
      <xdr:rowOff>47625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9"/>
  <sheetViews>
    <sheetView topLeftCell="B27" workbookViewId="0">
      <selection activeCell="B39" sqref="B39"/>
    </sheetView>
  </sheetViews>
  <sheetFormatPr baseColWidth="10" defaultRowHeight="15" x14ac:dyDescent="0.25"/>
  <cols>
    <col min="11" max="11" width="12" customWidth="1"/>
    <col min="16" max="16" width="3.7109375" customWidth="1"/>
  </cols>
  <sheetData>
    <row r="1" spans="1:17" ht="18.75" x14ac:dyDescent="0.3">
      <c r="A1" s="1" t="s">
        <v>0</v>
      </c>
      <c r="B1" s="2"/>
      <c r="C1" s="3"/>
      <c r="E1" s="4"/>
      <c r="F1" s="4"/>
      <c r="G1" s="4"/>
    </row>
    <row r="2" spans="1:17" ht="18.75" x14ac:dyDescent="0.3">
      <c r="A2" s="1"/>
      <c r="B2" s="2"/>
      <c r="E2" s="4"/>
      <c r="F2" s="4"/>
      <c r="G2" s="4"/>
    </row>
    <row r="3" spans="1:17" x14ac:dyDescent="0.25">
      <c r="B3" s="2"/>
      <c r="E3" s="5" t="s">
        <v>1</v>
      </c>
      <c r="F3" s="5"/>
      <c r="G3" s="5"/>
      <c r="I3" s="6" t="s">
        <v>2</v>
      </c>
      <c r="J3" s="6"/>
      <c r="K3" s="6"/>
      <c r="M3" s="6" t="s">
        <v>3</v>
      </c>
      <c r="N3" s="6"/>
      <c r="O3" s="6"/>
    </row>
    <row r="4" spans="1:17" x14ac:dyDescent="0.25">
      <c r="A4" t="s">
        <v>4</v>
      </c>
      <c r="B4" s="2" t="s">
        <v>5</v>
      </c>
      <c r="C4" s="7"/>
      <c r="E4" s="8" t="s">
        <v>6</v>
      </c>
      <c r="F4" s="8" t="s">
        <v>7</v>
      </c>
      <c r="G4" s="8" t="s">
        <v>8</v>
      </c>
      <c r="I4" s="9" t="s">
        <v>6</v>
      </c>
      <c r="J4" s="9" t="s">
        <v>8</v>
      </c>
      <c r="K4" s="9" t="s">
        <v>7</v>
      </c>
      <c r="M4" s="8" t="s">
        <v>8</v>
      </c>
      <c r="N4" s="8" t="s">
        <v>9</v>
      </c>
      <c r="O4" s="8" t="s">
        <v>10</v>
      </c>
      <c r="Q4" s="10" t="s">
        <v>11</v>
      </c>
    </row>
    <row r="5" spans="1:17" x14ac:dyDescent="0.25">
      <c r="A5" t="s">
        <v>12</v>
      </c>
      <c r="B5" s="2">
        <v>55</v>
      </c>
      <c r="C5" s="11"/>
      <c r="E5" s="8"/>
      <c r="F5" s="8"/>
      <c r="G5" s="8"/>
      <c r="I5" s="9"/>
      <c r="J5" s="9"/>
      <c r="K5" s="9"/>
      <c r="M5" s="8"/>
      <c r="N5" s="8"/>
      <c r="O5" s="8"/>
    </row>
    <row r="6" spans="1:17" x14ac:dyDescent="0.25">
      <c r="A6" t="s">
        <v>13</v>
      </c>
      <c r="B6" s="2">
        <f>B5*2^(1/12)</f>
        <v>58.270470189761241</v>
      </c>
      <c r="C6" s="12"/>
      <c r="E6" s="8">
        <v>55</v>
      </c>
      <c r="F6" s="13">
        <v>58.270473000000003</v>
      </c>
      <c r="G6" s="13">
        <f>1200*(LN(F6/E6)/LN(2))</f>
        <v>100.00008349307815</v>
      </c>
      <c r="I6" s="9">
        <v>55</v>
      </c>
      <c r="J6" s="9">
        <v>100</v>
      </c>
      <c r="K6" s="14">
        <f xml:space="preserve"> I6*POWER(2,J6/1200)</f>
        <v>58.270470189761241</v>
      </c>
      <c r="M6" s="8">
        <v>-200</v>
      </c>
      <c r="N6" s="15">
        <f>V4*(128/400)+64</f>
        <v>64</v>
      </c>
      <c r="O6" s="15">
        <f>128*(N6-INT(N6))</f>
        <v>0</v>
      </c>
    </row>
    <row r="7" spans="1:17" x14ac:dyDescent="0.25">
      <c r="A7" t="s">
        <v>14</v>
      </c>
      <c r="B7" s="2">
        <f t="shared" ref="B7:B70" si="0">B6*2^(1/12)</f>
        <v>61.735412657015516</v>
      </c>
      <c r="C7" s="11"/>
      <c r="E7" s="8">
        <v>220</v>
      </c>
      <c r="F7" s="8">
        <v>330</v>
      </c>
      <c r="G7" s="13">
        <f>1200*(LN(F7/E7)/LN(2))</f>
        <v>701.95500086538743</v>
      </c>
      <c r="I7" s="9">
        <v>220</v>
      </c>
      <c r="J7" s="9">
        <v>700</v>
      </c>
      <c r="K7" s="14">
        <f t="shared" ref="K7:K8" si="1" xml:space="preserve"> I7*POWER(2,J7/1200)</f>
        <v>329.62755691286992</v>
      </c>
      <c r="M7" s="8">
        <v>-100</v>
      </c>
      <c r="N7" s="15">
        <f t="shared" ref="N7:N15" si="2">M7*(128/400)+64</f>
        <v>32</v>
      </c>
      <c r="O7" s="15">
        <f t="shared" ref="O7:O15" si="3">128*(N7-INT(N7))</f>
        <v>0</v>
      </c>
    </row>
    <row r="8" spans="1:17" x14ac:dyDescent="0.25">
      <c r="A8" s="6" t="s">
        <v>15</v>
      </c>
      <c r="B8" s="30">
        <f t="shared" si="0"/>
        <v>65.40639132514967</v>
      </c>
      <c r="C8" s="16"/>
      <c r="E8" s="8"/>
      <c r="F8" s="17"/>
      <c r="G8" s="13"/>
      <c r="I8" s="9">
        <v>220</v>
      </c>
      <c r="J8" s="9">
        <v>702</v>
      </c>
      <c r="K8" s="14">
        <f t="shared" si="1"/>
        <v>330.00857764287997</v>
      </c>
      <c r="M8" s="8">
        <v>0</v>
      </c>
      <c r="N8" s="15">
        <f t="shared" si="2"/>
        <v>64</v>
      </c>
      <c r="O8" s="15">
        <f t="shared" si="3"/>
        <v>0</v>
      </c>
    </row>
    <row r="9" spans="1:17" x14ac:dyDescent="0.25">
      <c r="A9" t="s">
        <v>16</v>
      </c>
      <c r="B9" s="2">
        <f t="shared" si="0"/>
        <v>69.295657744218033</v>
      </c>
      <c r="C9" s="12"/>
      <c r="E9" s="17">
        <v>4</v>
      </c>
      <c r="F9" s="17">
        <v>3</v>
      </c>
      <c r="G9" s="13">
        <f t="shared" ref="G9:G10" si="4">1200*(LN(F9/E9)/LN(2))</f>
        <v>-498.04499913461257</v>
      </c>
      <c r="I9" s="18"/>
      <c r="J9" s="18"/>
      <c r="K9" s="14"/>
      <c r="M9" s="8">
        <v>1</v>
      </c>
      <c r="N9" s="15">
        <f t="shared" si="2"/>
        <v>64.319999999999993</v>
      </c>
      <c r="O9" s="15">
        <f t="shared" si="3"/>
        <v>40.959999999999127</v>
      </c>
    </row>
    <row r="10" spans="1:17" x14ac:dyDescent="0.25">
      <c r="A10" t="s">
        <v>17</v>
      </c>
      <c r="B10" s="2">
        <f t="shared" si="0"/>
        <v>73.416191979351908</v>
      </c>
      <c r="C10" s="11"/>
      <c r="E10" s="8">
        <v>3</v>
      </c>
      <c r="F10" s="4">
        <v>2</v>
      </c>
      <c r="G10" s="13">
        <f t="shared" si="4"/>
        <v>-701.95500086538755</v>
      </c>
      <c r="I10" s="18"/>
      <c r="J10" s="18"/>
      <c r="K10" s="14"/>
      <c r="M10" s="8">
        <v>10</v>
      </c>
      <c r="N10" s="15">
        <f t="shared" si="2"/>
        <v>67.2</v>
      </c>
      <c r="O10" s="15">
        <f t="shared" si="3"/>
        <v>25.600000000000364</v>
      </c>
    </row>
    <row r="11" spans="1:17" x14ac:dyDescent="0.25">
      <c r="A11" t="s">
        <v>18</v>
      </c>
      <c r="B11" s="2">
        <f t="shared" si="0"/>
        <v>77.781745930520245</v>
      </c>
      <c r="C11" s="12"/>
      <c r="E11" s="8"/>
      <c r="F11" s="8"/>
      <c r="G11" s="13"/>
      <c r="I11" s="18"/>
      <c r="J11" s="18"/>
      <c r="K11" s="14"/>
      <c r="M11" s="8">
        <v>50</v>
      </c>
      <c r="N11" s="15">
        <f t="shared" si="2"/>
        <v>80</v>
      </c>
      <c r="O11" s="15">
        <f t="shared" si="3"/>
        <v>0</v>
      </c>
    </row>
    <row r="12" spans="1:17" x14ac:dyDescent="0.25">
      <c r="A12" t="s">
        <v>19</v>
      </c>
      <c r="B12" s="2">
        <f t="shared" si="0"/>
        <v>82.406889228217509</v>
      </c>
      <c r="C12" s="11"/>
      <c r="E12" s="4"/>
      <c r="F12" s="4"/>
      <c r="G12" s="4"/>
      <c r="K12" s="19"/>
      <c r="M12" s="8">
        <v>51</v>
      </c>
      <c r="N12" s="15">
        <f t="shared" si="2"/>
        <v>80.319999999999993</v>
      </c>
      <c r="O12" s="15">
        <f t="shared" si="3"/>
        <v>40.959999999999127</v>
      </c>
    </row>
    <row r="13" spans="1:17" x14ac:dyDescent="0.25">
      <c r="A13" t="s">
        <v>20</v>
      </c>
      <c r="B13" s="2">
        <f t="shared" si="0"/>
        <v>87.307057858251</v>
      </c>
      <c r="C13" s="11"/>
      <c r="E13" s="4"/>
      <c r="F13" s="4"/>
      <c r="G13" s="4"/>
      <c r="M13" s="8">
        <v>99</v>
      </c>
      <c r="N13" s="15">
        <f t="shared" si="2"/>
        <v>95.68</v>
      </c>
      <c r="O13" s="15">
        <f t="shared" si="3"/>
        <v>87.040000000000873</v>
      </c>
    </row>
    <row r="14" spans="1:17" x14ac:dyDescent="0.25">
      <c r="A14" t="s">
        <v>21</v>
      </c>
      <c r="B14" s="2">
        <f t="shared" si="0"/>
        <v>92.498605677908628</v>
      </c>
      <c r="C14" s="12"/>
      <c r="E14" s="20" t="s">
        <v>22</v>
      </c>
      <c r="F14" s="21"/>
      <c r="G14" s="21"/>
      <c r="H14" s="22"/>
      <c r="I14" s="22"/>
      <c r="J14" s="22"/>
      <c r="K14" s="23"/>
      <c r="M14" s="8">
        <v>100</v>
      </c>
      <c r="N14" s="15">
        <f t="shared" si="2"/>
        <v>96</v>
      </c>
      <c r="O14" s="15">
        <f t="shared" si="3"/>
        <v>0</v>
      </c>
    </row>
    <row r="15" spans="1:17" x14ac:dyDescent="0.25">
      <c r="A15" t="s">
        <v>23</v>
      </c>
      <c r="B15" s="2">
        <f t="shared" si="0"/>
        <v>97.998858995437359</v>
      </c>
      <c r="C15" s="11"/>
      <c r="E15" s="24" t="s">
        <v>24</v>
      </c>
      <c r="F15" s="4"/>
      <c r="G15" s="4"/>
      <c r="K15" s="25"/>
      <c r="M15" s="8">
        <v>200</v>
      </c>
      <c r="N15" s="15">
        <f t="shared" si="2"/>
        <v>128</v>
      </c>
      <c r="O15" s="15">
        <f t="shared" si="3"/>
        <v>0</v>
      </c>
    </row>
    <row r="16" spans="1:17" x14ac:dyDescent="0.25">
      <c r="A16" t="s">
        <v>25</v>
      </c>
      <c r="B16" s="2">
        <f t="shared" si="0"/>
        <v>103.82617439498632</v>
      </c>
      <c r="C16" s="12"/>
      <c r="E16" s="24" t="s">
        <v>26</v>
      </c>
      <c r="F16" s="4"/>
      <c r="G16" s="4"/>
      <c r="K16" s="25"/>
      <c r="M16" s="8"/>
      <c r="N16" s="15"/>
      <c r="O16" s="15"/>
    </row>
    <row r="17" spans="1:15" x14ac:dyDescent="0.25">
      <c r="A17" t="s">
        <v>27</v>
      </c>
      <c r="B17" s="2">
        <f t="shared" si="0"/>
        <v>110.00000000000004</v>
      </c>
      <c r="C17" s="11"/>
      <c r="E17" s="26" t="s">
        <v>28</v>
      </c>
      <c r="F17" s="27"/>
      <c r="G17" s="27"/>
      <c r="H17" s="28"/>
      <c r="I17" s="28"/>
      <c r="J17" s="28"/>
      <c r="K17" s="29"/>
      <c r="M17" s="18"/>
      <c r="N17" s="15"/>
      <c r="O17" s="15"/>
    </row>
    <row r="18" spans="1:15" x14ac:dyDescent="0.25">
      <c r="A18" t="s">
        <v>13</v>
      </c>
      <c r="B18" s="2">
        <f t="shared" si="0"/>
        <v>116.54094037952252</v>
      </c>
      <c r="C18" s="12"/>
      <c r="F18" s="4"/>
      <c r="G18" s="4"/>
      <c r="M18" s="18"/>
      <c r="N18" s="15"/>
      <c r="O18" s="15"/>
    </row>
    <row r="19" spans="1:15" x14ac:dyDescent="0.25">
      <c r="A19" t="s">
        <v>14</v>
      </c>
      <c r="B19" s="2">
        <f t="shared" si="0"/>
        <v>123.47082531403107</v>
      </c>
      <c r="C19" s="11"/>
      <c r="E19" s="4"/>
      <c r="F19" s="4"/>
      <c r="G19" s="4"/>
      <c r="M19" s="18"/>
      <c r="N19" s="15"/>
      <c r="O19" s="15"/>
    </row>
    <row r="20" spans="1:15" x14ac:dyDescent="0.25">
      <c r="A20" s="6" t="s">
        <v>29</v>
      </c>
      <c r="B20" s="30">
        <f t="shared" si="0"/>
        <v>130.81278265029937</v>
      </c>
      <c r="C20" s="16"/>
      <c r="E20" s="4"/>
      <c r="F20" s="4"/>
      <c r="G20" s="4"/>
    </row>
    <row r="21" spans="1:15" x14ac:dyDescent="0.25">
      <c r="A21" t="s">
        <v>16</v>
      </c>
      <c r="B21" s="2">
        <f t="shared" si="0"/>
        <v>138.59131548843609</v>
      </c>
      <c r="C21" s="12"/>
      <c r="E21" s="31" t="s">
        <v>30</v>
      </c>
      <c r="F21" s="4"/>
      <c r="G21" s="4"/>
    </row>
    <row r="22" spans="1:15" x14ac:dyDescent="0.25">
      <c r="A22" t="s">
        <v>17</v>
      </c>
      <c r="B22" s="2">
        <f>B21*2^(1/12)</f>
        <v>146.83238395870384</v>
      </c>
      <c r="C22" s="11"/>
      <c r="E22" s="31" t="s">
        <v>31</v>
      </c>
      <c r="F22" s="4"/>
      <c r="G22" s="4"/>
    </row>
    <row r="23" spans="1:15" x14ac:dyDescent="0.25">
      <c r="A23" t="s">
        <v>18</v>
      </c>
      <c r="B23" s="2">
        <f t="shared" si="0"/>
        <v>155.56349186104052</v>
      </c>
      <c r="C23" s="12"/>
      <c r="E23" s="31" t="s">
        <v>32</v>
      </c>
      <c r="F23" s="4"/>
      <c r="G23" s="4"/>
    </row>
    <row r="24" spans="1:15" x14ac:dyDescent="0.25">
      <c r="A24" t="s">
        <v>19</v>
      </c>
      <c r="B24" s="2">
        <f t="shared" si="0"/>
        <v>164.81377845643505</v>
      </c>
      <c r="C24" s="11"/>
      <c r="E24" s="31" t="s">
        <v>357</v>
      </c>
      <c r="F24" s="4"/>
      <c r="G24" s="4"/>
    </row>
    <row r="25" spans="1:15" x14ac:dyDescent="0.25">
      <c r="A25" t="s">
        <v>20</v>
      </c>
      <c r="B25" s="2">
        <f t="shared" si="0"/>
        <v>174.61411571650203</v>
      </c>
      <c r="C25" s="11"/>
      <c r="E25" s="31" t="s">
        <v>33</v>
      </c>
      <c r="F25" s="4"/>
      <c r="G25" s="4"/>
    </row>
    <row r="26" spans="1:15" x14ac:dyDescent="0.25">
      <c r="A26" t="s">
        <v>21</v>
      </c>
      <c r="B26" s="2">
        <f t="shared" si="0"/>
        <v>184.99721135581729</v>
      </c>
      <c r="C26" s="12"/>
      <c r="E26" s="4"/>
      <c r="F26" s="4"/>
      <c r="G26" s="4"/>
    </row>
    <row r="27" spans="1:15" x14ac:dyDescent="0.25">
      <c r="A27" t="s">
        <v>23</v>
      </c>
      <c r="B27" s="2">
        <f t="shared" si="0"/>
        <v>195.99771799087475</v>
      </c>
      <c r="C27" s="11"/>
      <c r="E27" s="4"/>
      <c r="F27" s="4"/>
      <c r="G27" s="4"/>
    </row>
    <row r="28" spans="1:15" x14ac:dyDescent="0.25">
      <c r="A28" t="s">
        <v>25</v>
      </c>
      <c r="B28" s="2">
        <f t="shared" si="0"/>
        <v>207.65234878997268</v>
      </c>
      <c r="C28" s="12"/>
      <c r="E28" s="4"/>
      <c r="F28" s="4"/>
      <c r="G28" s="4"/>
    </row>
    <row r="29" spans="1:15" x14ac:dyDescent="0.25">
      <c r="A29" t="s">
        <v>34</v>
      </c>
      <c r="B29" s="2">
        <f t="shared" si="0"/>
        <v>220.00000000000011</v>
      </c>
      <c r="C29" s="11"/>
      <c r="E29" s="4"/>
      <c r="F29" s="4"/>
      <c r="G29" s="4"/>
    </row>
    <row r="30" spans="1:15" x14ac:dyDescent="0.25">
      <c r="A30" t="s">
        <v>13</v>
      </c>
      <c r="B30" s="2">
        <f t="shared" si="0"/>
        <v>233.08188075904508</v>
      </c>
      <c r="C30" s="12"/>
      <c r="E30" s="4"/>
      <c r="F30" s="4"/>
      <c r="G30" s="4"/>
    </row>
    <row r="31" spans="1:15" x14ac:dyDescent="0.25">
      <c r="A31" t="s">
        <v>14</v>
      </c>
      <c r="B31" s="2">
        <f t="shared" si="0"/>
        <v>246.94165062806221</v>
      </c>
      <c r="C31" s="11"/>
      <c r="E31" s="4"/>
      <c r="F31" s="4"/>
      <c r="G31" s="4"/>
    </row>
    <row r="32" spans="1:15" x14ac:dyDescent="0.25">
      <c r="A32" s="6" t="s">
        <v>35</v>
      </c>
      <c r="B32" s="30">
        <f t="shared" si="0"/>
        <v>261.62556530059879</v>
      </c>
      <c r="C32" s="16"/>
      <c r="E32" s="4"/>
      <c r="F32" s="4"/>
      <c r="G32" s="4"/>
    </row>
    <row r="33" spans="1:7" x14ac:dyDescent="0.25">
      <c r="A33" t="s">
        <v>16</v>
      </c>
      <c r="B33" s="2">
        <f t="shared" si="0"/>
        <v>277.1826309768723</v>
      </c>
      <c r="C33" s="12"/>
      <c r="E33" s="4"/>
      <c r="F33" s="4"/>
      <c r="G33" s="4"/>
    </row>
    <row r="34" spans="1:7" x14ac:dyDescent="0.25">
      <c r="A34" t="s">
        <v>17</v>
      </c>
      <c r="B34" s="2">
        <f t="shared" si="0"/>
        <v>293.6647679174078</v>
      </c>
      <c r="C34" s="11"/>
      <c r="E34" s="4"/>
      <c r="F34" s="4"/>
      <c r="G34" s="4"/>
    </row>
    <row r="35" spans="1:7" x14ac:dyDescent="0.25">
      <c r="A35" t="s">
        <v>18</v>
      </c>
      <c r="B35" s="2">
        <f t="shared" si="0"/>
        <v>311.12698372208121</v>
      </c>
      <c r="C35" s="12"/>
      <c r="E35" s="4"/>
      <c r="F35" s="4"/>
      <c r="G35" s="4"/>
    </row>
    <row r="36" spans="1:7" x14ac:dyDescent="0.25">
      <c r="A36" t="s">
        <v>19</v>
      </c>
      <c r="B36" s="2">
        <f t="shared" si="0"/>
        <v>329.62755691287026</v>
      </c>
      <c r="C36" s="11"/>
      <c r="E36" s="4"/>
      <c r="F36" s="4"/>
      <c r="G36" s="4"/>
    </row>
    <row r="37" spans="1:7" x14ac:dyDescent="0.25">
      <c r="A37" t="s">
        <v>20</v>
      </c>
      <c r="B37" s="2">
        <f t="shared" si="0"/>
        <v>349.22823143300423</v>
      </c>
      <c r="C37" s="11"/>
      <c r="E37" s="4"/>
      <c r="F37" s="4"/>
      <c r="G37" s="4"/>
    </row>
    <row r="38" spans="1:7" x14ac:dyDescent="0.25">
      <c r="A38" t="s">
        <v>21</v>
      </c>
      <c r="B38" s="2">
        <f t="shared" si="0"/>
        <v>369.9944227116348</v>
      </c>
      <c r="C38" s="12"/>
      <c r="E38" s="4"/>
      <c r="F38" s="4"/>
      <c r="G38" s="4"/>
    </row>
    <row r="39" spans="1:7" x14ac:dyDescent="0.25">
      <c r="A39" t="s">
        <v>23</v>
      </c>
      <c r="B39" s="2">
        <f t="shared" si="0"/>
        <v>391.99543598174972</v>
      </c>
      <c r="C39" s="11"/>
      <c r="E39" s="4"/>
      <c r="F39" s="4"/>
      <c r="G39" s="4"/>
    </row>
    <row r="40" spans="1:7" x14ac:dyDescent="0.25">
      <c r="A40" t="s">
        <v>25</v>
      </c>
      <c r="B40" s="2">
        <f t="shared" si="0"/>
        <v>415.30469757994558</v>
      </c>
      <c r="C40" s="12"/>
      <c r="E40" s="4"/>
      <c r="F40" s="4"/>
      <c r="G40" s="4"/>
    </row>
    <row r="41" spans="1:7" x14ac:dyDescent="0.25">
      <c r="A41" t="s">
        <v>36</v>
      </c>
      <c r="B41" s="2">
        <f t="shared" si="0"/>
        <v>440.00000000000051</v>
      </c>
      <c r="C41" s="11"/>
      <c r="E41" s="4"/>
      <c r="F41" s="4"/>
      <c r="G41" s="4"/>
    </row>
    <row r="42" spans="1:7" x14ac:dyDescent="0.25">
      <c r="A42" t="s">
        <v>13</v>
      </c>
      <c r="B42" s="2">
        <f t="shared" si="0"/>
        <v>466.1637615180905</v>
      </c>
      <c r="C42" s="12"/>
      <c r="E42" s="4"/>
      <c r="F42" s="4"/>
      <c r="G42" s="4"/>
    </row>
    <row r="43" spans="1:7" x14ac:dyDescent="0.25">
      <c r="A43" t="s">
        <v>14</v>
      </c>
      <c r="B43" s="2">
        <f t="shared" si="0"/>
        <v>493.88330125612475</v>
      </c>
      <c r="C43" s="11"/>
      <c r="E43" s="4"/>
      <c r="F43" s="4"/>
      <c r="G43" s="4"/>
    </row>
    <row r="44" spans="1:7" x14ac:dyDescent="0.25">
      <c r="A44" s="6" t="s">
        <v>37</v>
      </c>
      <c r="B44" s="30">
        <f t="shared" si="0"/>
        <v>523.25113060119793</v>
      </c>
      <c r="C44" s="16"/>
      <c r="E44" s="4"/>
      <c r="F44" s="4"/>
      <c r="G44" s="4"/>
    </row>
    <row r="45" spans="1:7" x14ac:dyDescent="0.25">
      <c r="A45" t="s">
        <v>16</v>
      </c>
      <c r="B45" s="2">
        <f t="shared" si="0"/>
        <v>554.36526195374495</v>
      </c>
      <c r="C45" s="12"/>
      <c r="E45" s="4"/>
      <c r="F45" s="4"/>
      <c r="G45" s="4"/>
    </row>
    <row r="46" spans="1:7" x14ac:dyDescent="0.25">
      <c r="A46" t="s">
        <v>17</v>
      </c>
      <c r="B46" s="2">
        <f t="shared" si="0"/>
        <v>587.32953583481594</v>
      </c>
      <c r="C46" s="11"/>
      <c r="E46" s="4"/>
      <c r="F46" s="4"/>
      <c r="G46" s="4"/>
    </row>
    <row r="47" spans="1:7" x14ac:dyDescent="0.25">
      <c r="A47" t="s">
        <v>18</v>
      </c>
      <c r="B47" s="2">
        <f t="shared" si="0"/>
        <v>622.25396744416275</v>
      </c>
      <c r="C47" s="12"/>
      <c r="E47" s="4"/>
      <c r="F47" s="4"/>
      <c r="G47" s="4"/>
    </row>
    <row r="48" spans="1:7" x14ac:dyDescent="0.25">
      <c r="A48" t="s">
        <v>19</v>
      </c>
      <c r="B48" s="2">
        <f t="shared" si="0"/>
        <v>659.25511382574086</v>
      </c>
      <c r="C48" s="11"/>
      <c r="E48" s="4"/>
      <c r="F48" s="4"/>
      <c r="G48" s="4"/>
    </row>
    <row r="49" spans="1:7" x14ac:dyDescent="0.25">
      <c r="A49" t="s">
        <v>20</v>
      </c>
      <c r="B49" s="2">
        <f t="shared" si="0"/>
        <v>698.45646286600891</v>
      </c>
      <c r="C49" s="11"/>
      <c r="E49" s="4"/>
      <c r="F49" s="4"/>
      <c r="G49" s="4"/>
    </row>
    <row r="50" spans="1:7" x14ac:dyDescent="0.25">
      <c r="A50" t="s">
        <v>21</v>
      </c>
      <c r="B50" s="2">
        <f t="shared" si="0"/>
        <v>739.98884542327005</v>
      </c>
      <c r="C50" s="12"/>
      <c r="E50" s="4"/>
      <c r="F50" s="4"/>
      <c r="G50" s="4"/>
    </row>
    <row r="51" spans="1:7" x14ac:dyDescent="0.25">
      <c r="A51" t="s">
        <v>23</v>
      </c>
      <c r="B51" s="2">
        <f t="shared" si="0"/>
        <v>783.9908719634999</v>
      </c>
      <c r="C51" s="11"/>
      <c r="E51" s="4"/>
      <c r="F51" s="4"/>
      <c r="G51" s="4"/>
    </row>
    <row r="52" spans="1:7" x14ac:dyDescent="0.25">
      <c r="A52" t="s">
        <v>25</v>
      </c>
      <c r="B52" s="2">
        <f t="shared" si="0"/>
        <v>830.60939515989173</v>
      </c>
      <c r="C52" s="12"/>
      <c r="E52" s="4"/>
      <c r="F52" s="4"/>
      <c r="G52" s="4"/>
    </row>
    <row r="53" spans="1:7" x14ac:dyDescent="0.25">
      <c r="A53" t="s">
        <v>38</v>
      </c>
      <c r="B53" s="2">
        <f t="shared" si="0"/>
        <v>880.00000000000159</v>
      </c>
      <c r="C53" s="11"/>
      <c r="E53" s="4"/>
      <c r="F53" s="4"/>
      <c r="G53" s="4"/>
    </row>
    <row r="54" spans="1:7" x14ac:dyDescent="0.25">
      <c r="A54" t="s">
        <v>13</v>
      </c>
      <c r="B54" s="2">
        <f t="shared" si="0"/>
        <v>932.32752303618156</v>
      </c>
      <c r="C54" s="12"/>
      <c r="E54" s="4"/>
      <c r="F54" s="4"/>
      <c r="G54" s="4"/>
    </row>
    <row r="55" spans="1:7" x14ac:dyDescent="0.25">
      <c r="A55" t="s">
        <v>14</v>
      </c>
      <c r="B55" s="2">
        <f t="shared" si="0"/>
        <v>987.76660251225007</v>
      </c>
      <c r="C55" s="11"/>
      <c r="E55" s="4"/>
      <c r="F55" s="4"/>
      <c r="G55" s="4"/>
    </row>
    <row r="56" spans="1:7" x14ac:dyDescent="0.25">
      <c r="A56" s="6" t="s">
        <v>39</v>
      </c>
      <c r="B56" s="30">
        <f t="shared" si="0"/>
        <v>1046.5022612023965</v>
      </c>
      <c r="C56" s="16"/>
      <c r="E56" s="4"/>
      <c r="F56" s="4"/>
      <c r="G56" s="4"/>
    </row>
    <row r="57" spans="1:7" x14ac:dyDescent="0.25">
      <c r="A57" t="s">
        <v>16</v>
      </c>
      <c r="B57" s="2">
        <f t="shared" si="0"/>
        <v>1108.7305239074906</v>
      </c>
      <c r="C57" s="12"/>
      <c r="E57" s="4"/>
      <c r="F57" s="4"/>
      <c r="G57" s="4"/>
    </row>
    <row r="58" spans="1:7" x14ac:dyDescent="0.25">
      <c r="A58" t="s">
        <v>17</v>
      </c>
      <c r="B58" s="2">
        <f t="shared" si="0"/>
        <v>1174.6590716696326</v>
      </c>
      <c r="C58" s="11"/>
      <c r="E58" s="4"/>
      <c r="F58" s="4"/>
      <c r="G58" s="4"/>
    </row>
    <row r="59" spans="1:7" x14ac:dyDescent="0.25">
      <c r="A59" t="s">
        <v>18</v>
      </c>
      <c r="B59" s="2">
        <f t="shared" si="0"/>
        <v>1244.5079348883262</v>
      </c>
      <c r="C59" s="12"/>
      <c r="E59" s="4"/>
      <c r="F59" s="4"/>
      <c r="G59" s="4"/>
    </row>
    <row r="60" spans="1:7" x14ac:dyDescent="0.25">
      <c r="A60" t="s">
        <v>19</v>
      </c>
      <c r="B60" s="2">
        <f t="shared" si="0"/>
        <v>1318.5102276514824</v>
      </c>
      <c r="C60" s="11"/>
      <c r="E60" s="4"/>
      <c r="F60" s="4"/>
      <c r="G60" s="4"/>
    </row>
    <row r="61" spans="1:7" x14ac:dyDescent="0.25">
      <c r="A61" t="s">
        <v>20</v>
      </c>
      <c r="B61" s="2">
        <f t="shared" si="0"/>
        <v>1396.9129257320185</v>
      </c>
      <c r="C61" s="11"/>
      <c r="E61" s="4"/>
      <c r="F61" s="4"/>
      <c r="G61" s="4"/>
    </row>
    <row r="62" spans="1:7" x14ac:dyDescent="0.25">
      <c r="A62" t="s">
        <v>21</v>
      </c>
      <c r="B62" s="2">
        <f t="shared" si="0"/>
        <v>1479.9776908465408</v>
      </c>
      <c r="C62" s="12"/>
      <c r="E62" s="4"/>
      <c r="F62" s="4"/>
      <c r="G62" s="4"/>
    </row>
    <row r="63" spans="1:7" x14ac:dyDescent="0.25">
      <c r="A63" t="s">
        <v>23</v>
      </c>
      <c r="B63" s="2">
        <f t="shared" si="0"/>
        <v>1567.9817439270007</v>
      </c>
      <c r="C63" s="11"/>
      <c r="E63" s="4"/>
      <c r="F63" s="4"/>
      <c r="G63" s="4"/>
    </row>
    <row r="64" spans="1:7" x14ac:dyDescent="0.25">
      <c r="A64" t="s">
        <v>25</v>
      </c>
      <c r="B64" s="2">
        <f t="shared" si="0"/>
        <v>1661.2187903197844</v>
      </c>
      <c r="C64" s="12"/>
      <c r="E64" s="4"/>
      <c r="F64" s="4"/>
      <c r="G64" s="4"/>
    </row>
    <row r="65" spans="1:7" x14ac:dyDescent="0.25">
      <c r="A65" t="s">
        <v>40</v>
      </c>
      <c r="B65" s="2">
        <f t="shared" si="0"/>
        <v>1760.0000000000041</v>
      </c>
      <c r="C65" s="11"/>
      <c r="E65" s="4"/>
      <c r="F65" s="4"/>
      <c r="G65" s="4"/>
    </row>
    <row r="66" spans="1:7" x14ac:dyDescent="0.25">
      <c r="A66" t="s">
        <v>13</v>
      </c>
      <c r="B66" s="2">
        <f t="shared" si="0"/>
        <v>1864.655046072364</v>
      </c>
      <c r="C66" s="12"/>
      <c r="E66" s="4"/>
      <c r="F66" s="4"/>
      <c r="G66" s="4"/>
    </row>
    <row r="67" spans="1:7" x14ac:dyDescent="0.25">
      <c r="A67" t="s">
        <v>14</v>
      </c>
      <c r="B67" s="2">
        <f t="shared" si="0"/>
        <v>1975.5332050245011</v>
      </c>
      <c r="C67" s="11"/>
      <c r="E67" s="4"/>
      <c r="F67" s="4"/>
      <c r="G67" s="4"/>
    </row>
    <row r="68" spans="1:7" x14ac:dyDescent="0.25">
      <c r="A68" s="6" t="s">
        <v>41</v>
      </c>
      <c r="B68" s="30">
        <f t="shared" si="0"/>
        <v>2093.004522404794</v>
      </c>
      <c r="C68" s="16"/>
      <c r="E68" s="4"/>
      <c r="F68" s="4"/>
      <c r="G68" s="4"/>
    </row>
    <row r="69" spans="1:7" x14ac:dyDescent="0.25">
      <c r="A69" t="s">
        <v>16</v>
      </c>
      <c r="B69" s="2">
        <f t="shared" si="0"/>
        <v>2217.4610478149821</v>
      </c>
      <c r="C69" s="12"/>
      <c r="E69" s="4"/>
      <c r="F69" s="4"/>
      <c r="G69" s="4"/>
    </row>
    <row r="70" spans="1:7" x14ac:dyDescent="0.25">
      <c r="A70" t="s">
        <v>17</v>
      </c>
      <c r="B70" s="2">
        <f t="shared" si="0"/>
        <v>2349.318143339266</v>
      </c>
      <c r="C70" s="11"/>
      <c r="E70" s="4"/>
      <c r="F70" s="4"/>
      <c r="G70" s="4"/>
    </row>
    <row r="71" spans="1:7" x14ac:dyDescent="0.25">
      <c r="A71" t="s">
        <v>18</v>
      </c>
      <c r="B71" s="2">
        <f t="shared" ref="B71:B89" si="5">B70*2^(1/12)</f>
        <v>2489.0158697766533</v>
      </c>
      <c r="C71" s="12"/>
      <c r="E71" s="4"/>
      <c r="F71" s="4"/>
      <c r="G71" s="4"/>
    </row>
    <row r="72" spans="1:7" x14ac:dyDescent="0.25">
      <c r="A72" t="s">
        <v>19</v>
      </c>
      <c r="B72" s="2">
        <f t="shared" si="5"/>
        <v>2637.0204553029657</v>
      </c>
      <c r="C72" s="11"/>
      <c r="E72" s="4"/>
      <c r="F72" s="4"/>
      <c r="G72" s="4"/>
    </row>
    <row r="73" spans="1:7" x14ac:dyDescent="0.25">
      <c r="A73" t="s">
        <v>20</v>
      </c>
      <c r="B73" s="2">
        <f t="shared" si="5"/>
        <v>2793.8258514640379</v>
      </c>
      <c r="C73" s="11"/>
      <c r="E73" s="4"/>
      <c r="F73" s="4"/>
      <c r="G73" s="4"/>
    </row>
    <row r="74" spans="1:7" x14ac:dyDescent="0.25">
      <c r="A74" t="s">
        <v>21</v>
      </c>
      <c r="B74" s="2">
        <f t="shared" si="5"/>
        <v>2959.9553816930825</v>
      </c>
      <c r="C74" s="12"/>
      <c r="E74" s="4"/>
      <c r="F74" s="4"/>
      <c r="G74" s="4"/>
    </row>
    <row r="75" spans="1:7" x14ac:dyDescent="0.25">
      <c r="A75" t="s">
        <v>23</v>
      </c>
      <c r="B75" s="2">
        <f t="shared" si="5"/>
        <v>3135.9634878540023</v>
      </c>
      <c r="C75" s="11"/>
      <c r="E75" s="4"/>
      <c r="F75" s="4"/>
      <c r="G75" s="4"/>
    </row>
    <row r="76" spans="1:7" x14ac:dyDescent="0.25">
      <c r="A76" t="s">
        <v>25</v>
      </c>
      <c r="B76" s="2">
        <f t="shared" si="5"/>
        <v>3322.4375806395697</v>
      </c>
      <c r="C76" s="12"/>
      <c r="E76" s="4"/>
      <c r="F76" s="4"/>
      <c r="G76" s="4"/>
    </row>
    <row r="77" spans="1:7" x14ac:dyDescent="0.25">
      <c r="A77" t="s">
        <v>42</v>
      </c>
      <c r="B77" s="2">
        <f t="shared" si="5"/>
        <v>3520.0000000000091</v>
      </c>
      <c r="C77" s="11"/>
      <c r="E77" s="4"/>
      <c r="F77" s="4"/>
      <c r="G77" s="4"/>
    </row>
    <row r="78" spans="1:7" x14ac:dyDescent="0.25">
      <c r="A78" t="s">
        <v>13</v>
      </c>
      <c r="B78" s="2">
        <f t="shared" si="5"/>
        <v>3729.310092144729</v>
      </c>
      <c r="C78" s="12"/>
      <c r="E78" s="4"/>
      <c r="F78" s="4"/>
      <c r="G78" s="4"/>
    </row>
    <row r="79" spans="1:7" x14ac:dyDescent="0.25">
      <c r="A79" t="s">
        <v>14</v>
      </c>
      <c r="B79" s="2">
        <f t="shared" si="5"/>
        <v>3951.0664100490035</v>
      </c>
      <c r="C79" s="11"/>
      <c r="E79" s="4"/>
      <c r="F79" s="4"/>
      <c r="G79" s="4"/>
    </row>
    <row r="80" spans="1:7" x14ac:dyDescent="0.25">
      <c r="A80" s="6" t="s">
        <v>43</v>
      </c>
      <c r="B80" s="30">
        <f t="shared" si="5"/>
        <v>4186.0090448095898</v>
      </c>
      <c r="C80" s="16"/>
      <c r="E80" s="4"/>
      <c r="F80" s="4"/>
      <c r="G80" s="4"/>
    </row>
    <row r="81" spans="1:7" x14ac:dyDescent="0.25">
      <c r="A81" t="s">
        <v>16</v>
      </c>
      <c r="B81" s="2">
        <f t="shared" si="5"/>
        <v>4434.922095629966</v>
      </c>
      <c r="C81" s="12"/>
      <c r="E81" s="4"/>
      <c r="F81" s="4"/>
      <c r="G81" s="4"/>
    </row>
    <row r="82" spans="1:7" x14ac:dyDescent="0.25">
      <c r="A82" t="s">
        <v>17</v>
      </c>
      <c r="B82" s="2">
        <f t="shared" si="5"/>
        <v>4698.6362866785339</v>
      </c>
      <c r="C82" s="11"/>
      <c r="E82" s="4"/>
      <c r="F82" s="4"/>
      <c r="G82" s="4"/>
    </row>
    <row r="83" spans="1:7" x14ac:dyDescent="0.25">
      <c r="A83" t="s">
        <v>18</v>
      </c>
      <c r="B83" s="2">
        <f t="shared" si="5"/>
        <v>4978.0317395533084</v>
      </c>
      <c r="C83" s="12"/>
      <c r="E83" s="4"/>
      <c r="F83" s="4"/>
      <c r="G83" s="4"/>
    </row>
    <row r="84" spans="1:7" x14ac:dyDescent="0.25">
      <c r="A84" t="s">
        <v>19</v>
      </c>
      <c r="B84" s="2">
        <f t="shared" si="5"/>
        <v>5274.0409106059342</v>
      </c>
      <c r="C84" s="11"/>
      <c r="E84" s="4"/>
      <c r="F84" s="4"/>
      <c r="G84" s="4"/>
    </row>
    <row r="85" spans="1:7" x14ac:dyDescent="0.25">
      <c r="A85" t="s">
        <v>20</v>
      </c>
      <c r="B85" s="2">
        <f t="shared" si="5"/>
        <v>5587.6517029280785</v>
      </c>
      <c r="C85" s="11"/>
      <c r="E85" s="4"/>
      <c r="F85" s="4"/>
      <c r="G85" s="4"/>
    </row>
    <row r="86" spans="1:7" x14ac:dyDescent="0.25">
      <c r="A86" t="s">
        <v>21</v>
      </c>
      <c r="B86" s="2">
        <f t="shared" si="5"/>
        <v>5919.9107633861677</v>
      </c>
      <c r="C86" s="12"/>
      <c r="E86" s="4"/>
      <c r="F86" s="4"/>
      <c r="G86" s="4"/>
    </row>
    <row r="87" spans="1:7" x14ac:dyDescent="0.25">
      <c r="A87" t="s">
        <v>23</v>
      </c>
      <c r="B87" s="2">
        <f t="shared" si="5"/>
        <v>6271.9269757080074</v>
      </c>
      <c r="C87" s="11"/>
      <c r="E87" s="4"/>
      <c r="F87" s="4"/>
      <c r="G87" s="4"/>
    </row>
    <row r="88" spans="1:7" x14ac:dyDescent="0.25">
      <c r="A88" t="s">
        <v>25</v>
      </c>
      <c r="B88" s="2">
        <f t="shared" si="5"/>
        <v>6644.875161279142</v>
      </c>
      <c r="C88" s="12"/>
      <c r="E88" s="4"/>
      <c r="F88" s="4"/>
      <c r="G88" s="4"/>
    </row>
    <row r="89" spans="1:7" x14ac:dyDescent="0.25">
      <c r="A89" t="s">
        <v>44</v>
      </c>
      <c r="B89" s="2">
        <f t="shared" si="5"/>
        <v>7040.0000000000209</v>
      </c>
      <c r="C89" s="18"/>
      <c r="E89" s="4"/>
      <c r="F89" s="4"/>
      <c r="G89" s="4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29"/>
  <sheetViews>
    <sheetView topLeftCell="G1" workbookViewId="0">
      <selection activeCell="H2" sqref="H2"/>
    </sheetView>
  </sheetViews>
  <sheetFormatPr baseColWidth="10" defaultRowHeight="15" x14ac:dyDescent="0.25"/>
  <cols>
    <col min="1" max="1" width="7.42578125" customWidth="1"/>
    <col min="4" max="4" width="6.5703125" customWidth="1"/>
    <col min="5" max="5" width="13.140625" customWidth="1"/>
    <col min="6" max="6" width="11.140625" customWidth="1"/>
    <col min="7" max="7" width="8.5703125" customWidth="1"/>
    <col min="8" max="8" width="7.42578125" customWidth="1"/>
    <col min="9" max="9" width="8.28515625" customWidth="1"/>
    <col min="10" max="10" width="10.140625" customWidth="1"/>
    <col min="15" max="15" width="6.85546875" customWidth="1"/>
    <col min="16" max="16" width="7.42578125" customWidth="1"/>
    <col min="17" max="17" width="10" customWidth="1"/>
    <col min="18" max="18" width="6.140625" customWidth="1"/>
    <col min="20" max="20" width="6" customWidth="1"/>
    <col min="21" max="21" width="9.42578125" customWidth="1"/>
    <col min="22" max="23" width="7" customWidth="1"/>
  </cols>
  <sheetData>
    <row r="1" spans="1:30" ht="15.75" x14ac:dyDescent="0.25">
      <c r="A1" s="66" t="s">
        <v>209</v>
      </c>
    </row>
    <row r="4" spans="1:30" x14ac:dyDescent="0.25">
      <c r="B4" s="46" t="s">
        <v>173</v>
      </c>
      <c r="C4" s="43"/>
    </row>
    <row r="5" spans="1:30" x14ac:dyDescent="0.25">
      <c r="B5" s="4" t="s">
        <v>5</v>
      </c>
      <c r="C5" s="38" t="s">
        <v>67</v>
      </c>
      <c r="D5" s="4" t="s">
        <v>4</v>
      </c>
      <c r="E5" s="4" t="s">
        <v>68</v>
      </c>
      <c r="F5" s="4" t="s">
        <v>69</v>
      </c>
      <c r="T5" t="s">
        <v>321</v>
      </c>
      <c r="Y5" t="s">
        <v>322</v>
      </c>
    </row>
    <row r="6" spans="1:30" x14ac:dyDescent="0.25">
      <c r="A6">
        <v>5</v>
      </c>
      <c r="B6" s="8">
        <v>212</v>
      </c>
      <c r="C6" s="8"/>
      <c r="D6" s="8" t="s">
        <v>25</v>
      </c>
      <c r="E6" s="17">
        <v>207.65234878997268</v>
      </c>
      <c r="F6" s="13">
        <f>1200*LN(B6/E6)/LN(2)</f>
        <v>35.872889246246636</v>
      </c>
      <c r="H6" t="s">
        <v>320</v>
      </c>
      <c r="O6" t="s">
        <v>176</v>
      </c>
    </row>
    <row r="7" spans="1:30" x14ac:dyDescent="0.25">
      <c r="A7">
        <v>6</v>
      </c>
      <c r="B7" s="4"/>
      <c r="C7" s="4"/>
      <c r="D7" s="8" t="s">
        <v>13</v>
      </c>
      <c r="E7" s="8">
        <v>233.1</v>
      </c>
      <c r="F7" s="4"/>
      <c r="P7" s="31"/>
    </row>
    <row r="8" spans="1:30" x14ac:dyDescent="0.25">
      <c r="A8">
        <v>7</v>
      </c>
      <c r="B8" s="8">
        <v>272</v>
      </c>
      <c r="C8" s="62">
        <f>1200*LN(B8/B6)/LN(2)</f>
        <v>431.4508640245682</v>
      </c>
      <c r="D8" s="8" t="s">
        <v>16</v>
      </c>
      <c r="E8" s="17">
        <v>277.1826309768723</v>
      </c>
      <c r="F8" s="13">
        <f t="shared" ref="F8:F23" si="0">1200*LN(B8/E8)/LN(2)</f>
        <v>-32.676246729185479</v>
      </c>
      <c r="H8" s="18"/>
      <c r="I8" s="8" t="s">
        <v>177</v>
      </c>
      <c r="J8" s="8" t="s">
        <v>67</v>
      </c>
      <c r="K8" s="8" t="s">
        <v>4</v>
      </c>
      <c r="L8" s="8" t="s">
        <v>68</v>
      </c>
      <c r="M8" s="8" t="s">
        <v>69</v>
      </c>
      <c r="O8" s="8"/>
      <c r="P8" s="8" t="s">
        <v>178</v>
      </c>
      <c r="Q8" s="8" t="s">
        <v>67</v>
      </c>
      <c r="R8" s="8"/>
      <c r="T8" s="18"/>
      <c r="U8" s="8" t="s">
        <v>177</v>
      </c>
      <c r="V8" s="8"/>
      <c r="W8" s="8" t="s">
        <v>178</v>
      </c>
      <c r="Y8" s="8" t="s">
        <v>45</v>
      </c>
      <c r="Z8" s="8" t="s">
        <v>66</v>
      </c>
      <c r="AA8" s="8" t="s">
        <v>67</v>
      </c>
      <c r="AB8" s="8" t="s">
        <v>4</v>
      </c>
      <c r="AC8" s="8" t="s">
        <v>68</v>
      </c>
      <c r="AD8" s="8" t="s">
        <v>69</v>
      </c>
    </row>
    <row r="9" spans="1:30" x14ac:dyDescent="0.25">
      <c r="A9">
        <v>1</v>
      </c>
      <c r="B9" s="8">
        <v>297</v>
      </c>
      <c r="C9" s="62">
        <f>1200*LN(B9/B8)/LN(2)</f>
        <v>152.22753546051152</v>
      </c>
      <c r="D9" s="8" t="s">
        <v>17</v>
      </c>
      <c r="E9" s="17">
        <v>293.6647679174078</v>
      </c>
      <c r="F9" s="13">
        <f t="shared" si="0"/>
        <v>19.551288731325943</v>
      </c>
      <c r="H9" s="8">
        <v>1</v>
      </c>
      <c r="I9" s="8">
        <v>299</v>
      </c>
      <c r="J9" s="8"/>
      <c r="K9" s="8" t="s">
        <v>17</v>
      </c>
      <c r="L9" s="17">
        <v>293.6647679174078</v>
      </c>
      <c r="M9" s="17">
        <f>1200*LN(I9/L9)/LN(2)</f>
        <v>31.170352808133028</v>
      </c>
      <c r="O9" s="8" t="s">
        <v>48</v>
      </c>
      <c r="P9" s="8">
        <v>274</v>
      </c>
      <c r="Q9" s="17"/>
      <c r="R9" s="8" t="s">
        <v>16</v>
      </c>
      <c r="T9" s="8" t="s">
        <v>48</v>
      </c>
      <c r="U9" s="8">
        <v>299</v>
      </c>
      <c r="V9" s="8" t="s">
        <v>48</v>
      </c>
      <c r="W9" s="8">
        <v>274</v>
      </c>
      <c r="Y9" s="8" t="s">
        <v>48</v>
      </c>
      <c r="Z9" s="8">
        <v>299</v>
      </c>
      <c r="AA9" s="8" t="s">
        <v>107</v>
      </c>
      <c r="AB9" s="8" t="s">
        <v>292</v>
      </c>
      <c r="AC9" s="13">
        <v>293.7</v>
      </c>
      <c r="AD9" s="13">
        <f>1200*LN(Z9/AC9)/LN(2)</f>
        <v>30.96266251273947</v>
      </c>
    </row>
    <row r="10" spans="1:30" x14ac:dyDescent="0.25">
      <c r="A10">
        <v>2</v>
      </c>
      <c r="B10" s="8">
        <v>313</v>
      </c>
      <c r="C10" s="62">
        <f>1200*LN(B10/B9)/LN(2)</f>
        <v>90.839671358223001</v>
      </c>
      <c r="D10" s="8" t="s">
        <v>18</v>
      </c>
      <c r="E10" s="17">
        <v>311.12698372208138</v>
      </c>
      <c r="F10" s="13">
        <f t="shared" si="0"/>
        <v>10.39096008954793</v>
      </c>
      <c r="H10" s="8">
        <v>2</v>
      </c>
      <c r="I10" s="8">
        <v>317</v>
      </c>
      <c r="J10" s="17">
        <f t="shared" ref="J10:J16" si="1">1200*LN(I10/I9)/LN(2)</f>
        <v>101.2048271295626</v>
      </c>
      <c r="K10" s="8" t="s">
        <v>18</v>
      </c>
      <c r="L10" s="17">
        <v>311.12698372208138</v>
      </c>
      <c r="M10" s="17">
        <f t="shared" ref="M10:M15" si="2">1200*LN(I10/L10)/LN(2)</f>
        <v>32.375179937694554</v>
      </c>
      <c r="O10" s="8" t="s">
        <v>49</v>
      </c>
      <c r="P10" s="8">
        <v>311</v>
      </c>
      <c r="Q10" s="15">
        <v>219.286424604091</v>
      </c>
      <c r="R10" s="8" t="s">
        <v>18</v>
      </c>
      <c r="T10" s="8" t="s">
        <v>49</v>
      </c>
      <c r="U10" s="8">
        <v>317</v>
      </c>
      <c r="V10" s="8" t="s">
        <v>49</v>
      </c>
      <c r="W10" s="8">
        <v>311</v>
      </c>
      <c r="Y10" s="8" t="s">
        <v>49</v>
      </c>
      <c r="Z10" s="8">
        <v>317</v>
      </c>
      <c r="AA10" s="13">
        <f>1200*LN(Z10/Z9)/LN(2)</f>
        <v>101.2048271295626</v>
      </c>
      <c r="AB10" s="8" t="s">
        <v>259</v>
      </c>
      <c r="AC10" s="13">
        <v>311.12698372208121</v>
      </c>
      <c r="AD10" s="13">
        <f t="shared" ref="AD10:AD13" si="3">1200*LN(Z10/AC10)/LN(2)</f>
        <v>32.375179937695691</v>
      </c>
    </row>
    <row r="11" spans="1:30" x14ac:dyDescent="0.25">
      <c r="A11">
        <v>3</v>
      </c>
      <c r="B11" s="4"/>
      <c r="C11" s="4"/>
      <c r="D11" s="8" t="s">
        <v>21</v>
      </c>
      <c r="E11" s="17">
        <v>349.22823143300445</v>
      </c>
      <c r="F11" s="59"/>
      <c r="H11" s="8">
        <v>3</v>
      </c>
      <c r="I11" s="8">
        <v>351</v>
      </c>
      <c r="J11" s="17">
        <f t="shared" si="1"/>
        <v>176.38582819818416</v>
      </c>
      <c r="K11" s="8" t="s">
        <v>21</v>
      </c>
      <c r="L11" s="17">
        <v>349.22823143300445</v>
      </c>
      <c r="M11" s="17">
        <f t="shared" si="2"/>
        <v>8.7610081358786047</v>
      </c>
      <c r="O11" s="8" t="s">
        <v>50</v>
      </c>
      <c r="P11" s="8">
        <v>361</v>
      </c>
      <c r="Q11" s="15">
        <v>258.10110810788206</v>
      </c>
      <c r="R11" s="8" t="s">
        <v>21</v>
      </c>
      <c r="T11" s="8" t="s">
        <v>50</v>
      </c>
      <c r="U11" s="8">
        <v>351</v>
      </c>
      <c r="V11" s="8" t="s">
        <v>50</v>
      </c>
      <c r="W11" s="8">
        <v>361</v>
      </c>
      <c r="Y11" s="8" t="s">
        <v>50</v>
      </c>
      <c r="Z11" s="8">
        <v>351</v>
      </c>
      <c r="AA11" s="13">
        <f t="shared" ref="AA11:AA13" si="4">1200*LN(Z11/Z10)/LN(2)</f>
        <v>176.38582819818416</v>
      </c>
      <c r="AB11" s="8" t="s">
        <v>274</v>
      </c>
      <c r="AC11" s="13">
        <v>349.22823143300423</v>
      </c>
      <c r="AD11" s="13">
        <f t="shared" si="3"/>
        <v>8.761008135879754</v>
      </c>
    </row>
    <row r="12" spans="1:30" x14ac:dyDescent="0.25">
      <c r="A12">
        <v>4</v>
      </c>
      <c r="B12" s="8">
        <v>397</v>
      </c>
      <c r="C12" s="62">
        <f>1200*LN(B12/B10)/LN(2)</f>
        <v>411.57162025240723</v>
      </c>
      <c r="D12" s="8" t="s">
        <v>23</v>
      </c>
      <c r="E12" s="17">
        <v>391.99543598174972</v>
      </c>
      <c r="F12" s="13">
        <f t="shared" si="0"/>
        <v>21.962580341955881</v>
      </c>
      <c r="H12" s="34">
        <v>4</v>
      </c>
      <c r="I12" s="34">
        <v>413</v>
      </c>
      <c r="J12" s="67">
        <f t="shared" si="1"/>
        <v>281.60490133786152</v>
      </c>
      <c r="K12" s="34" t="s">
        <v>25</v>
      </c>
      <c r="L12" s="67">
        <v>415.30469757994587</v>
      </c>
      <c r="M12" s="67">
        <f t="shared" si="2"/>
        <v>-9.6340905262601346</v>
      </c>
      <c r="O12" s="34" t="s">
        <v>51</v>
      </c>
      <c r="P12" s="34">
        <v>412</v>
      </c>
      <c r="Q12" s="54">
        <v>228.77460035525687</v>
      </c>
      <c r="R12" s="34" t="s">
        <v>25</v>
      </c>
      <c r="T12" s="34" t="s">
        <v>109</v>
      </c>
      <c r="U12" s="34">
        <v>413</v>
      </c>
      <c r="V12" s="34" t="s">
        <v>51</v>
      </c>
      <c r="W12" s="34">
        <v>412</v>
      </c>
      <c r="Y12" s="8" t="s">
        <v>109</v>
      </c>
      <c r="Z12" s="8">
        <v>412</v>
      </c>
      <c r="AA12" s="13">
        <f t="shared" si="4"/>
        <v>277.40796825438906</v>
      </c>
      <c r="AB12" s="8" t="s">
        <v>257</v>
      </c>
      <c r="AC12" s="13">
        <v>415.30469757994558</v>
      </c>
      <c r="AD12" s="13">
        <f t="shared" si="3"/>
        <v>-13.83102360973135</v>
      </c>
    </row>
    <row r="13" spans="1:30" x14ac:dyDescent="0.25">
      <c r="A13">
        <v>5</v>
      </c>
      <c r="B13" s="8">
        <v>431</v>
      </c>
      <c r="C13" s="62">
        <f>1200*LN(B13/B12)/LN(2)</f>
        <v>142.25863433536844</v>
      </c>
      <c r="D13" s="8" t="s">
        <v>12</v>
      </c>
      <c r="E13" s="17">
        <v>440.0000000000008</v>
      </c>
      <c r="F13" s="13">
        <f t="shared" si="0"/>
        <v>-35.778785322676988</v>
      </c>
      <c r="H13" s="8">
        <v>5</v>
      </c>
      <c r="I13" s="8">
        <v>444</v>
      </c>
      <c r="J13" s="17">
        <f t="shared" si="1"/>
        <v>125.30147391679255</v>
      </c>
      <c r="K13" s="8" t="s">
        <v>12</v>
      </c>
      <c r="L13" s="17">
        <v>440.0000000000008</v>
      </c>
      <c r="M13" s="17">
        <f t="shared" si="2"/>
        <v>15.667383390532494</v>
      </c>
      <c r="T13" s="8" t="s">
        <v>51</v>
      </c>
      <c r="U13" s="8">
        <v>444</v>
      </c>
      <c r="Y13" s="8" t="s">
        <v>51</v>
      </c>
      <c r="Z13" s="8">
        <v>440</v>
      </c>
      <c r="AA13" s="13">
        <f t="shared" si="4"/>
        <v>113.83102360972944</v>
      </c>
      <c r="AB13" s="8" t="s">
        <v>36</v>
      </c>
      <c r="AC13" s="13">
        <v>440</v>
      </c>
      <c r="AD13" s="13">
        <f t="shared" si="3"/>
        <v>0</v>
      </c>
    </row>
    <row r="14" spans="1:30" x14ac:dyDescent="0.25">
      <c r="A14">
        <v>6</v>
      </c>
      <c r="B14" s="4"/>
      <c r="C14" s="4"/>
      <c r="D14" s="8" t="s">
        <v>13</v>
      </c>
      <c r="E14" s="17">
        <v>466.16376151809078</v>
      </c>
      <c r="F14" s="59"/>
      <c r="H14" s="8">
        <v>6</v>
      </c>
      <c r="I14" s="8">
        <v>475</v>
      </c>
      <c r="J14" s="17">
        <f t="shared" si="1"/>
        <v>116.84140424184517</v>
      </c>
      <c r="K14" s="8" t="s">
        <v>13</v>
      </c>
      <c r="L14" s="17">
        <v>466.16376151809078</v>
      </c>
      <c r="M14" s="17">
        <f t="shared" si="2"/>
        <v>32.508787632377683</v>
      </c>
      <c r="O14" s="8" t="s">
        <v>54</v>
      </c>
      <c r="P14" s="8">
        <v>480</v>
      </c>
      <c r="Q14" s="15">
        <v>264.46808211036011</v>
      </c>
      <c r="R14" s="8" t="s">
        <v>14</v>
      </c>
      <c r="T14" s="8" t="s">
        <v>54</v>
      </c>
      <c r="U14" s="8">
        <v>475</v>
      </c>
      <c r="V14" s="8" t="s">
        <v>54</v>
      </c>
      <c r="W14" s="8">
        <v>480</v>
      </c>
      <c r="Y14" s="36" t="s">
        <v>323</v>
      </c>
    </row>
    <row r="15" spans="1:30" x14ac:dyDescent="0.25">
      <c r="A15">
        <v>7</v>
      </c>
      <c r="B15" s="8">
        <v>542</v>
      </c>
      <c r="C15" s="62">
        <f>1200*LN(B15/B13)/LN(2)</f>
        <v>396.72597871772814</v>
      </c>
      <c r="D15" s="8" t="s">
        <v>16</v>
      </c>
      <c r="E15" s="17">
        <v>554.36526195374495</v>
      </c>
      <c r="F15" s="13">
        <f t="shared" si="0"/>
        <v>-39.052806604947989</v>
      </c>
      <c r="H15" s="8">
        <v>7</v>
      </c>
      <c r="I15" s="8">
        <v>528</v>
      </c>
      <c r="J15" s="17">
        <f t="shared" si="1"/>
        <v>183.13249936817181</v>
      </c>
      <c r="K15" s="8" t="s">
        <v>72</v>
      </c>
      <c r="L15" s="17">
        <v>523.25113060119827</v>
      </c>
      <c r="M15" s="17">
        <f t="shared" si="2"/>
        <v>15.641287000549317</v>
      </c>
      <c r="O15" s="8" t="s">
        <v>52</v>
      </c>
      <c r="P15" s="8">
        <v>546</v>
      </c>
      <c r="Q15" s="15">
        <v>223.03985437360063</v>
      </c>
      <c r="R15" s="8" t="s">
        <v>16</v>
      </c>
      <c r="T15" s="8" t="s">
        <v>110</v>
      </c>
      <c r="U15" s="8">
        <v>528</v>
      </c>
      <c r="V15" s="8" t="s">
        <v>52</v>
      </c>
      <c r="W15" s="8">
        <v>546</v>
      </c>
      <c r="Y15" s="8" t="s">
        <v>110</v>
      </c>
      <c r="Z15" s="8">
        <v>527</v>
      </c>
      <c r="AA15" s="13">
        <f>1200*LN(Z15/Z13)/LN(2)</f>
        <v>312.35932573506602</v>
      </c>
      <c r="AB15" s="8" t="s">
        <v>37</v>
      </c>
      <c r="AC15" s="13">
        <v>523.25</v>
      </c>
      <c r="AD15" s="13">
        <f t="shared" ref="AD15:AD20" si="5">1200*LN(Z15/AC15)/LN(2)</f>
        <v>12.363066457806726</v>
      </c>
    </row>
    <row r="16" spans="1:30" x14ac:dyDescent="0.25">
      <c r="A16">
        <v>1</v>
      </c>
      <c r="B16" s="8">
        <v>594</v>
      </c>
      <c r="C16" s="62">
        <f>1200*LN(B16/B15)/LN(2)</f>
        <v>158.60409533627313</v>
      </c>
      <c r="D16" s="8" t="s">
        <v>17</v>
      </c>
      <c r="E16" s="17">
        <v>587.32953583481594</v>
      </c>
      <c r="F16" s="13">
        <f t="shared" si="0"/>
        <v>19.551288731325183</v>
      </c>
      <c r="H16" s="8">
        <v>1</v>
      </c>
      <c r="I16" s="8">
        <v>593</v>
      </c>
      <c r="J16" s="17">
        <f t="shared" si="1"/>
        <v>200.99301022506017</v>
      </c>
      <c r="K16" s="8" t="s">
        <v>17</v>
      </c>
      <c r="L16" s="17">
        <v>587.32953583481594</v>
      </c>
      <c r="M16" s="17">
        <f>1200*LN(I16/L16)/LN(2)</f>
        <v>16.634297225610599</v>
      </c>
      <c r="T16" s="8" t="s">
        <v>52</v>
      </c>
      <c r="U16" s="8">
        <v>593</v>
      </c>
      <c r="Y16" s="8" t="s">
        <v>52</v>
      </c>
      <c r="Z16" s="8">
        <v>592</v>
      </c>
      <c r="AA16" s="13">
        <f>1200*LN(Z16/Z15)/LN(2)</f>
        <v>201.35305679008215</v>
      </c>
      <c r="AB16" s="8" t="s">
        <v>295</v>
      </c>
      <c r="AC16" s="13">
        <v>587.33000000000004</v>
      </c>
      <c r="AD16" s="13">
        <f t="shared" si="5"/>
        <v>13.711014335391051</v>
      </c>
    </row>
    <row r="17" spans="1:30" x14ac:dyDescent="0.25">
      <c r="A17">
        <v>2</v>
      </c>
      <c r="B17" s="8">
        <v>639</v>
      </c>
      <c r="C17" s="62">
        <f>1200*LN(B17/B16)/LN(2)</f>
        <v>126.42360017547425</v>
      </c>
      <c r="D17" s="8" t="s">
        <v>18</v>
      </c>
      <c r="E17" s="17">
        <v>622.25396744416275</v>
      </c>
      <c r="F17" s="13">
        <f t="shared" si="0"/>
        <v>45.974888906799016</v>
      </c>
      <c r="H17" s="8">
        <v>2</v>
      </c>
      <c r="I17" s="8">
        <v>637</v>
      </c>
      <c r="J17" s="17">
        <f>1200*LN(I17/I16)/LN(2)</f>
        <v>123.91352125235611</v>
      </c>
      <c r="K17" s="8" t="s">
        <v>18</v>
      </c>
      <c r="L17" s="17">
        <v>622.25396744416275</v>
      </c>
      <c r="M17" s="17">
        <f t="shared" ref="M17:M22" si="6">1200*LN(I17/L17)/LN(2)</f>
        <v>40.547818477966366</v>
      </c>
      <c r="O17" s="8" t="s">
        <v>55</v>
      </c>
      <c r="P17" s="8">
        <v>630</v>
      </c>
      <c r="Q17" s="15">
        <v>247.7410529609115</v>
      </c>
      <c r="R17" s="8" t="s">
        <v>18</v>
      </c>
      <c r="T17" s="8" t="s">
        <v>55</v>
      </c>
      <c r="U17" s="8">
        <v>637</v>
      </c>
      <c r="V17" s="8" t="s">
        <v>55</v>
      </c>
      <c r="W17" s="8">
        <v>630</v>
      </c>
      <c r="Y17" s="8" t="s">
        <v>55</v>
      </c>
      <c r="Z17" s="8">
        <v>637</v>
      </c>
      <c r="AA17" s="13">
        <f>1200*LN(Z17/Z16)/LN(2)</f>
        <v>126.83543595282083</v>
      </c>
      <c r="AB17" s="8" t="s">
        <v>264</v>
      </c>
      <c r="AC17" s="13">
        <v>622.25</v>
      </c>
      <c r="AD17" s="13">
        <f t="shared" si="5"/>
        <v>40.558856730317466</v>
      </c>
    </row>
    <row r="18" spans="1:30" x14ac:dyDescent="0.25">
      <c r="A18">
        <v>3</v>
      </c>
      <c r="B18" s="4"/>
      <c r="C18" s="4"/>
      <c r="D18" s="8" t="s">
        <v>20</v>
      </c>
      <c r="E18" s="17">
        <v>698.45646286600891</v>
      </c>
      <c r="F18" s="59"/>
      <c r="H18" s="8">
        <v>3</v>
      </c>
      <c r="I18" s="8">
        <v>714</v>
      </c>
      <c r="J18" s="17">
        <f t="shared" ref="J18:J22" si="7">1200*LN(I18/I17)/LN(2)</f>
        <v>197.55684212735923</v>
      </c>
      <c r="K18" s="8" t="s">
        <v>20</v>
      </c>
      <c r="L18" s="17">
        <v>698.45646286600891</v>
      </c>
      <c r="M18" s="17">
        <f t="shared" si="6"/>
        <v>38.10466060532513</v>
      </c>
      <c r="O18" s="8" t="s">
        <v>56</v>
      </c>
      <c r="P18" s="8">
        <v>721</v>
      </c>
      <c r="Q18" s="15">
        <v>233.57691702425231</v>
      </c>
      <c r="R18" s="8" t="s">
        <v>21</v>
      </c>
      <c r="T18" s="8" t="s">
        <v>56</v>
      </c>
      <c r="U18" s="8">
        <v>714</v>
      </c>
      <c r="V18" s="8" t="s">
        <v>56</v>
      </c>
      <c r="W18" s="8">
        <v>721</v>
      </c>
      <c r="Y18" s="8" t="s">
        <v>56</v>
      </c>
      <c r="Z18" s="8">
        <v>713</v>
      </c>
      <c r="AA18" s="13">
        <f>1200*LN(Z18/Z17)/LN(2)</f>
        <v>195.1304450251051</v>
      </c>
      <c r="AB18" s="8" t="s">
        <v>265</v>
      </c>
      <c r="AC18" s="13">
        <v>698.46</v>
      </c>
      <c r="AD18" s="13">
        <f t="shared" si="5"/>
        <v>35.669496183100051</v>
      </c>
    </row>
    <row r="19" spans="1:30" x14ac:dyDescent="0.25">
      <c r="A19">
        <v>4</v>
      </c>
      <c r="B19" s="8">
        <v>808</v>
      </c>
      <c r="C19" s="62">
        <f>1200*LN(B19/B17)/LN(2)</f>
        <v>406.2472341657604</v>
      </c>
      <c r="D19" s="8" t="s">
        <v>25</v>
      </c>
      <c r="E19" s="17">
        <v>830.60939515989173</v>
      </c>
      <c r="F19" s="13">
        <f t="shared" si="0"/>
        <v>-47.777876927440836</v>
      </c>
      <c r="H19" s="34">
        <v>4</v>
      </c>
      <c r="I19" s="34">
        <v>832</v>
      </c>
      <c r="J19" s="67">
        <f t="shared" si="7"/>
        <v>264.79134493439108</v>
      </c>
      <c r="K19" s="34" t="s">
        <v>25</v>
      </c>
      <c r="L19" s="67">
        <v>830.60939515989173</v>
      </c>
      <c r="M19" s="67">
        <f t="shared" si="6"/>
        <v>2.8960055397160018</v>
      </c>
      <c r="O19" s="34" t="s">
        <v>57</v>
      </c>
      <c r="P19" s="34">
        <v>832</v>
      </c>
      <c r="Q19" s="54">
        <v>247.90112268032351</v>
      </c>
      <c r="R19" s="34" t="s">
        <v>25</v>
      </c>
      <c r="T19" s="34" t="s">
        <v>111</v>
      </c>
      <c r="U19" s="34">
        <v>832</v>
      </c>
      <c r="V19" s="34" t="s">
        <v>57</v>
      </c>
      <c r="W19" s="34">
        <v>832</v>
      </c>
      <c r="Y19" s="8" t="s">
        <v>111</v>
      </c>
      <c r="Z19" s="8">
        <v>832</v>
      </c>
      <c r="AA19" s="13">
        <f>1200*LN(Z19/Z18)/LN(2)</f>
        <v>267.21774203664484</v>
      </c>
      <c r="AB19" s="8" t="s">
        <v>277</v>
      </c>
      <c r="AC19" s="13">
        <v>830.61</v>
      </c>
      <c r="AD19" s="13">
        <f t="shared" si="5"/>
        <v>2.8947448756608853</v>
      </c>
    </row>
    <row r="20" spans="1:30" x14ac:dyDescent="0.25">
      <c r="A20">
        <v>5</v>
      </c>
      <c r="B20" s="8">
        <v>863</v>
      </c>
      <c r="C20" s="62">
        <f>1200*LN(B20/B19)/LN(2)</f>
        <v>114.00631971259224</v>
      </c>
      <c r="D20" s="8" t="s">
        <v>12</v>
      </c>
      <c r="E20" s="17">
        <v>880.00000000000159</v>
      </c>
      <c r="F20" s="13">
        <f t="shared" si="0"/>
        <v>-33.771557214848606</v>
      </c>
      <c r="H20" s="8">
        <v>5</v>
      </c>
      <c r="I20" s="8">
        <v>903</v>
      </c>
      <c r="J20" s="17">
        <f t="shared" si="7"/>
        <v>141.77095120771941</v>
      </c>
      <c r="K20" s="8" t="s">
        <v>12</v>
      </c>
      <c r="L20" s="17">
        <v>880.00000000000159</v>
      </c>
      <c r="M20" s="17">
        <f t="shared" si="6"/>
        <v>44.666956747435329</v>
      </c>
      <c r="T20" s="8" t="s">
        <v>57</v>
      </c>
      <c r="U20" s="8">
        <v>903</v>
      </c>
      <c r="Y20" s="8" t="s">
        <v>57</v>
      </c>
      <c r="Z20" s="8">
        <v>903</v>
      </c>
      <c r="AA20" s="13">
        <f>1200*LN(Z20/Z19)/LN(2)</f>
        <v>141.77095120771941</v>
      </c>
      <c r="AB20" s="8" t="s">
        <v>38</v>
      </c>
      <c r="AC20" s="13">
        <v>880</v>
      </c>
      <c r="AD20" s="13">
        <f t="shared" si="5"/>
        <v>44.666956747438327</v>
      </c>
    </row>
    <row r="21" spans="1:30" x14ac:dyDescent="0.25">
      <c r="A21">
        <v>6</v>
      </c>
      <c r="B21" s="4"/>
      <c r="C21" s="4"/>
      <c r="D21" s="8" t="s">
        <v>13</v>
      </c>
      <c r="E21" s="17">
        <v>932.32752303618156</v>
      </c>
      <c r="F21" s="59"/>
      <c r="H21" s="8">
        <v>6</v>
      </c>
      <c r="I21" s="8">
        <v>949</v>
      </c>
      <c r="J21" s="17">
        <f t="shared" si="7"/>
        <v>86.018519448301333</v>
      </c>
      <c r="K21" s="8" t="s">
        <v>13</v>
      </c>
      <c r="L21" s="17">
        <v>932.32752303618156</v>
      </c>
      <c r="M21" s="17">
        <f t="shared" si="6"/>
        <v>30.685476195736417</v>
      </c>
      <c r="O21" s="8" t="s">
        <v>58</v>
      </c>
      <c r="P21" s="8">
        <v>960</v>
      </c>
      <c r="Q21" s="15">
        <v>247.7410529609115</v>
      </c>
      <c r="R21" s="8" t="s">
        <v>14</v>
      </c>
      <c r="T21" s="8" t="s">
        <v>58</v>
      </c>
      <c r="U21" s="8">
        <v>949</v>
      </c>
      <c r="V21" s="8" t="s">
        <v>58</v>
      </c>
      <c r="W21" s="8">
        <v>960</v>
      </c>
      <c r="Y21" s="36" t="s">
        <v>323</v>
      </c>
    </row>
    <row r="22" spans="1:30" x14ac:dyDescent="0.25">
      <c r="A22">
        <v>7</v>
      </c>
      <c r="B22" s="8">
        <v>1101</v>
      </c>
      <c r="C22" s="62">
        <f>1200*LN(B22/B20)/LN(2)</f>
        <v>421.65840526249673</v>
      </c>
      <c r="D22" s="8" t="s">
        <v>16</v>
      </c>
      <c r="E22" s="17">
        <v>1108.7305239074906</v>
      </c>
      <c r="F22" s="13">
        <f t="shared" si="0"/>
        <v>-12.113151952352267</v>
      </c>
      <c r="H22" s="8">
        <v>7</v>
      </c>
      <c r="I22" s="8">
        <v>1057</v>
      </c>
      <c r="J22" s="17">
        <f t="shared" si="7"/>
        <v>186.59446123388827</v>
      </c>
      <c r="K22" s="8" t="s">
        <v>72</v>
      </c>
      <c r="L22" s="17">
        <v>1046.5022612023965</v>
      </c>
      <c r="M22" s="17">
        <f t="shared" si="6"/>
        <v>17.279937429624752</v>
      </c>
      <c r="O22" s="8" t="s">
        <v>61</v>
      </c>
      <c r="P22" s="8">
        <v>1131</v>
      </c>
      <c r="Q22" s="15">
        <v>283.79114205756247</v>
      </c>
      <c r="R22" s="8" t="s">
        <v>16</v>
      </c>
      <c r="T22" s="8" t="s">
        <v>112</v>
      </c>
      <c r="U22" s="8">
        <v>1057</v>
      </c>
      <c r="V22" s="8" t="s">
        <v>61</v>
      </c>
      <c r="W22" s="8">
        <v>1131</v>
      </c>
      <c r="Y22" s="8" t="s">
        <v>112</v>
      </c>
      <c r="Z22" s="8">
        <v>1057</v>
      </c>
      <c r="AA22" s="13">
        <f>1200*LN(Z22/Z20)/LN(2)</f>
        <v>272.61298068218991</v>
      </c>
      <c r="AB22" s="8" t="s">
        <v>37</v>
      </c>
      <c r="AC22" s="13">
        <v>1046.5</v>
      </c>
      <c r="AD22" s="13">
        <f>1200*LN(Z22/AC22)/LN(2)</f>
        <v>17.283678152368637</v>
      </c>
    </row>
    <row r="23" spans="1:30" x14ac:dyDescent="0.25">
      <c r="A23">
        <v>1</v>
      </c>
      <c r="B23" s="8">
        <v>1207</v>
      </c>
      <c r="C23" s="62">
        <f>1200*LN(B23/B22)/LN(2)</f>
        <v>159.13344862878316</v>
      </c>
      <c r="D23" s="8" t="s">
        <v>17</v>
      </c>
      <c r="E23" s="17">
        <v>1174.6590716696326</v>
      </c>
      <c r="F23" s="13">
        <f t="shared" si="0"/>
        <v>47.020296676430711</v>
      </c>
      <c r="O23" s="8" t="s">
        <v>62</v>
      </c>
      <c r="P23" s="8">
        <v>1294</v>
      </c>
      <c r="Q23" s="15">
        <v>233.08642560322457</v>
      </c>
      <c r="R23" s="8" t="s">
        <v>19</v>
      </c>
    </row>
    <row r="24" spans="1:30" x14ac:dyDescent="0.25">
      <c r="O24" s="8" t="s">
        <v>63</v>
      </c>
      <c r="P24" s="8">
        <v>1487</v>
      </c>
      <c r="Q24" s="15">
        <v>240.68043607189338</v>
      </c>
      <c r="R24" s="8" t="s">
        <v>21</v>
      </c>
    </row>
    <row r="25" spans="1:30" x14ac:dyDescent="0.25">
      <c r="A25" s="31" t="s">
        <v>174</v>
      </c>
      <c r="T25" s="31" t="s">
        <v>284</v>
      </c>
    </row>
    <row r="26" spans="1:30" x14ac:dyDescent="0.25">
      <c r="O26" s="8" t="s">
        <v>64</v>
      </c>
      <c r="P26" s="8">
        <v>1717</v>
      </c>
      <c r="Q26" s="15">
        <v>248.98247033965862</v>
      </c>
      <c r="R26" s="8" t="s">
        <v>12</v>
      </c>
      <c r="T26" s="31" t="s">
        <v>285</v>
      </c>
    </row>
    <row r="27" spans="1:30" x14ac:dyDescent="0.25">
      <c r="O27" s="8" t="s">
        <v>59</v>
      </c>
      <c r="P27" s="8">
        <v>1982</v>
      </c>
      <c r="Q27" s="15">
        <v>248.48030782122498</v>
      </c>
      <c r="R27" s="8" t="s">
        <v>14</v>
      </c>
    </row>
    <row r="29" spans="1:30" x14ac:dyDescent="0.25">
      <c r="O29" s="8" t="s">
        <v>65</v>
      </c>
      <c r="P29" s="8">
        <v>2262</v>
      </c>
      <c r="Q29" s="17">
        <f>1200*LN(P29/P27)/LN(2)</f>
        <v>228.77036016399884</v>
      </c>
      <c r="R29" s="8" t="s">
        <v>16</v>
      </c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2"/>
  <sheetViews>
    <sheetView topLeftCell="A13" workbookViewId="0">
      <selection activeCell="F14" sqref="F14"/>
    </sheetView>
  </sheetViews>
  <sheetFormatPr baseColWidth="10" defaultRowHeight="15" x14ac:dyDescent="0.25"/>
  <cols>
    <col min="2" max="2" width="4.7109375" style="4" customWidth="1"/>
    <col min="3" max="3" width="7.42578125" style="4" customWidth="1"/>
    <col min="4" max="4" width="8.85546875" style="4" customWidth="1"/>
    <col min="5" max="5" width="7.7109375" customWidth="1"/>
    <col min="6" max="6" width="9.85546875" customWidth="1"/>
    <col min="8" max="8" width="8.5703125" customWidth="1"/>
    <col min="9" max="9" width="12.42578125" style="4" customWidth="1"/>
    <col min="10" max="10" width="13.140625" style="4" customWidth="1"/>
    <col min="11" max="11" width="15.42578125" style="4" customWidth="1"/>
    <col min="12" max="12" width="11.42578125" style="4"/>
    <col min="13" max="13" width="16.28515625" style="4" customWidth="1"/>
    <col min="16" max="17" width="11.42578125" style="4"/>
  </cols>
  <sheetData>
    <row r="1" spans="1:17" x14ac:dyDescent="0.25">
      <c r="A1" t="s">
        <v>337</v>
      </c>
      <c r="I1" s="31" t="s">
        <v>347</v>
      </c>
    </row>
    <row r="2" spans="1:17" x14ac:dyDescent="0.25">
      <c r="A2" t="s">
        <v>350</v>
      </c>
    </row>
    <row r="3" spans="1:17" x14ac:dyDescent="0.25">
      <c r="A3" s="8"/>
      <c r="B3" s="8" t="s">
        <v>5</v>
      </c>
      <c r="C3" s="8" t="s">
        <v>78</v>
      </c>
      <c r="D3" s="8" t="s">
        <v>4</v>
      </c>
      <c r="E3" s="8" t="s">
        <v>327</v>
      </c>
      <c r="F3" s="8" t="s">
        <v>328</v>
      </c>
      <c r="G3" s="8" t="s">
        <v>157</v>
      </c>
      <c r="I3" s="8" t="s">
        <v>346</v>
      </c>
      <c r="J3" s="8"/>
      <c r="K3" s="8"/>
      <c r="L3" s="80" t="s">
        <v>342</v>
      </c>
      <c r="M3" s="8"/>
      <c r="N3" s="18"/>
      <c r="P3" s="4" t="s">
        <v>4</v>
      </c>
      <c r="Q3" s="4" t="s">
        <v>349</v>
      </c>
    </row>
    <row r="4" spans="1:17" x14ac:dyDescent="0.25">
      <c r="A4" s="8" t="s">
        <v>54</v>
      </c>
      <c r="B4" s="8">
        <v>471</v>
      </c>
      <c r="C4" s="8" t="s">
        <v>329</v>
      </c>
      <c r="D4" s="8" t="s">
        <v>326</v>
      </c>
      <c r="E4" s="8">
        <v>466.17</v>
      </c>
      <c r="F4" s="13">
        <f>1200*LN(B4/E4)/LN(2)</f>
        <v>17.845075052611477</v>
      </c>
      <c r="G4" s="8">
        <v>480</v>
      </c>
      <c r="I4" s="8" t="s">
        <v>164</v>
      </c>
      <c r="J4" s="8"/>
      <c r="K4" s="8"/>
      <c r="L4" s="8">
        <v>118</v>
      </c>
      <c r="M4" s="8"/>
      <c r="N4" s="18"/>
      <c r="P4" s="8" t="s">
        <v>16</v>
      </c>
      <c r="Q4" s="13">
        <f>Q11/2</f>
        <v>138.59131548843615</v>
      </c>
    </row>
    <row r="5" spans="1:17" x14ac:dyDescent="0.25">
      <c r="A5" s="8" t="s">
        <v>52</v>
      </c>
      <c r="B5" s="8">
        <v>538</v>
      </c>
      <c r="C5" s="13">
        <f>1200*LN(B5/B4)/LN(2)</f>
        <v>230.2549355326091</v>
      </c>
      <c r="D5" s="8" t="s">
        <v>72</v>
      </c>
      <c r="E5" s="8">
        <v>523.25</v>
      </c>
      <c r="F5" s="13">
        <f t="shared" ref="F5:F12" si="0">1200*LN(B5/E5)/LN(2)</f>
        <v>48.126919561098084</v>
      </c>
      <c r="G5" s="8">
        <v>546</v>
      </c>
      <c r="I5" s="8" t="s">
        <v>165</v>
      </c>
      <c r="J5" s="8"/>
      <c r="K5" s="8"/>
      <c r="L5" s="8">
        <v>139</v>
      </c>
      <c r="M5" s="8"/>
      <c r="N5" s="18"/>
      <c r="P5" s="8" t="s">
        <v>18</v>
      </c>
      <c r="Q5" s="13">
        <f t="shared" ref="Q5:Q8" si="1">Q12/2</f>
        <v>155.5634918610406</v>
      </c>
    </row>
    <row r="6" spans="1:17" x14ac:dyDescent="0.25">
      <c r="A6" s="8" t="s">
        <v>55</v>
      </c>
      <c r="B6" s="8">
        <v>624</v>
      </c>
      <c r="C6" s="13">
        <f t="shared" ref="C6:C12" si="2">1200*LN(B6/B5)/LN(2)</f>
        <v>256.727827566749</v>
      </c>
      <c r="D6" s="8" t="s">
        <v>18</v>
      </c>
      <c r="E6" s="8">
        <v>622.25</v>
      </c>
      <c r="F6" s="13">
        <f t="shared" si="0"/>
        <v>4.8620446574549199</v>
      </c>
      <c r="G6" s="8">
        <v>630</v>
      </c>
      <c r="I6" s="8" t="s">
        <v>166</v>
      </c>
      <c r="J6" s="8"/>
      <c r="K6" s="8"/>
      <c r="L6" s="8">
        <v>154</v>
      </c>
      <c r="M6" s="8"/>
      <c r="N6" s="18"/>
      <c r="P6" s="8" t="s">
        <v>20</v>
      </c>
      <c r="Q6" s="13">
        <f t="shared" si="1"/>
        <v>174.61411571650211</v>
      </c>
    </row>
    <row r="7" spans="1:17" x14ac:dyDescent="0.25">
      <c r="A7" s="8" t="s">
        <v>56</v>
      </c>
      <c r="B7" s="8">
        <v>711</v>
      </c>
      <c r="C7" s="13">
        <f t="shared" si="2"/>
        <v>225.96423690860027</v>
      </c>
      <c r="D7" s="8" t="s">
        <v>20</v>
      </c>
      <c r="E7" s="8">
        <v>698.46</v>
      </c>
      <c r="F7" s="13">
        <f t="shared" si="0"/>
        <v>30.806475993732825</v>
      </c>
      <c r="G7" s="8">
        <v>721</v>
      </c>
      <c r="I7" s="8" t="s">
        <v>167</v>
      </c>
      <c r="J7" s="8"/>
      <c r="K7" s="8"/>
      <c r="L7" s="8">
        <v>179</v>
      </c>
      <c r="M7" s="8"/>
      <c r="N7" s="18"/>
      <c r="P7" s="8" t="s">
        <v>25</v>
      </c>
      <c r="Q7" s="13">
        <f t="shared" si="1"/>
        <v>207.65234878997279</v>
      </c>
    </row>
    <row r="8" spans="1:17" x14ac:dyDescent="0.25">
      <c r="A8" s="8" t="s">
        <v>57</v>
      </c>
      <c r="B8" s="8">
        <v>823</v>
      </c>
      <c r="C8" s="13">
        <f t="shared" si="2"/>
        <v>253.25144496265236</v>
      </c>
      <c r="D8" s="8" t="s">
        <v>25</v>
      </c>
      <c r="E8" s="8">
        <v>830.61</v>
      </c>
      <c r="F8" s="13">
        <f t="shared" si="0"/>
        <v>-15.934572387699003</v>
      </c>
      <c r="G8" s="8">
        <v>832</v>
      </c>
      <c r="I8" s="8" t="s">
        <v>168</v>
      </c>
      <c r="J8" s="8"/>
      <c r="K8" s="8"/>
      <c r="L8" s="8">
        <v>202</v>
      </c>
      <c r="M8" s="8"/>
      <c r="N8" s="18"/>
      <c r="P8" s="8" t="s">
        <v>326</v>
      </c>
      <c r="Q8" s="13">
        <f t="shared" si="1"/>
        <v>233.08188075904525</v>
      </c>
    </row>
    <row r="9" spans="1:17" x14ac:dyDescent="0.25">
      <c r="A9" s="8" t="s">
        <v>58</v>
      </c>
      <c r="B9" s="8">
        <v>939</v>
      </c>
      <c r="C9" s="13">
        <f t="shared" si="2"/>
        <v>228.27927267857854</v>
      </c>
      <c r="D9" s="8" t="s">
        <v>326</v>
      </c>
      <c r="E9" s="8">
        <v>932.33</v>
      </c>
      <c r="F9" s="13">
        <f t="shared" si="0"/>
        <v>12.341361500023597</v>
      </c>
      <c r="G9" s="8">
        <v>960</v>
      </c>
      <c r="I9" s="8"/>
      <c r="J9" s="80" t="s">
        <v>139</v>
      </c>
      <c r="K9" s="80" t="s">
        <v>340</v>
      </c>
      <c r="L9" s="8"/>
      <c r="M9" s="80" t="s">
        <v>343</v>
      </c>
      <c r="N9" s="80" t="s">
        <v>345</v>
      </c>
      <c r="P9" s="8"/>
      <c r="Q9" s="8"/>
    </row>
    <row r="10" spans="1:17" x14ac:dyDescent="0.25">
      <c r="A10" s="8" t="s">
        <v>61</v>
      </c>
      <c r="B10" s="8">
        <v>1088</v>
      </c>
      <c r="C10" s="13">
        <f t="shared" si="2"/>
        <v>254.97779231587791</v>
      </c>
      <c r="D10" s="8" t="s">
        <v>16</v>
      </c>
      <c r="E10" s="8">
        <v>1108.73</v>
      </c>
      <c r="F10" s="13">
        <f t="shared" si="0"/>
        <v>-32.675428670443026</v>
      </c>
      <c r="G10" s="8">
        <v>1131</v>
      </c>
      <c r="I10" s="8" t="s">
        <v>47</v>
      </c>
      <c r="J10" s="8">
        <v>231</v>
      </c>
      <c r="K10" s="8">
        <v>234</v>
      </c>
      <c r="L10" s="8">
        <v>234</v>
      </c>
      <c r="M10" s="8"/>
      <c r="N10" s="8">
        <v>233</v>
      </c>
      <c r="P10" s="8"/>
      <c r="Q10" s="8"/>
    </row>
    <row r="11" spans="1:17" x14ac:dyDescent="0.25">
      <c r="A11" s="8" t="s">
        <v>62</v>
      </c>
      <c r="B11" s="8">
        <v>1256</v>
      </c>
      <c r="C11" s="13">
        <f t="shared" si="2"/>
        <v>248.58948916954495</v>
      </c>
      <c r="D11" s="8" t="s">
        <v>18</v>
      </c>
      <c r="E11" s="8">
        <v>1244.51</v>
      </c>
      <c r="F11" s="13">
        <f t="shared" si="0"/>
        <v>15.910369667449677</v>
      </c>
      <c r="G11" s="8">
        <v>1294</v>
      </c>
      <c r="I11" s="8" t="s">
        <v>48</v>
      </c>
      <c r="J11" s="8">
        <v>273</v>
      </c>
      <c r="K11" s="8">
        <v>272</v>
      </c>
      <c r="L11" s="8">
        <v>271</v>
      </c>
      <c r="M11" s="8">
        <v>271</v>
      </c>
      <c r="N11" s="8">
        <v>267</v>
      </c>
      <c r="P11" s="8" t="s">
        <v>16</v>
      </c>
      <c r="Q11" s="13">
        <v>277.1826309768723</v>
      </c>
    </row>
    <row r="12" spans="1:17" x14ac:dyDescent="0.25">
      <c r="A12" s="8" t="s">
        <v>63</v>
      </c>
      <c r="B12" s="8">
        <v>1432</v>
      </c>
      <c r="C12" s="13">
        <f t="shared" si="2"/>
        <v>227.03403404715527</v>
      </c>
      <c r="D12" s="8" t="s">
        <v>20</v>
      </c>
      <c r="E12" s="8">
        <v>1396.9</v>
      </c>
      <c r="F12" s="13">
        <f t="shared" si="0"/>
        <v>42.963295790146333</v>
      </c>
      <c r="G12" s="8">
        <v>1487</v>
      </c>
      <c r="I12" s="8" t="s">
        <v>49</v>
      </c>
      <c r="J12" s="8">
        <v>313</v>
      </c>
      <c r="K12" s="8">
        <v>315</v>
      </c>
      <c r="L12" s="8"/>
      <c r="M12" s="8">
        <v>316</v>
      </c>
      <c r="N12" s="8">
        <v>313</v>
      </c>
      <c r="P12" s="8" t="s">
        <v>18</v>
      </c>
      <c r="Q12" s="13">
        <v>311.12698372208121</v>
      </c>
    </row>
    <row r="13" spans="1:17" x14ac:dyDescent="0.25">
      <c r="I13" s="8" t="s">
        <v>50</v>
      </c>
      <c r="J13" s="8">
        <v>357</v>
      </c>
      <c r="K13" s="8">
        <v>358</v>
      </c>
      <c r="L13" s="8"/>
      <c r="M13" s="8">
        <v>358</v>
      </c>
      <c r="N13" s="8">
        <v>354</v>
      </c>
      <c r="P13" s="8" t="s">
        <v>20</v>
      </c>
      <c r="Q13" s="13">
        <v>349.22823143300423</v>
      </c>
    </row>
    <row r="14" spans="1:17" x14ac:dyDescent="0.25">
      <c r="I14" s="8" t="s">
        <v>51</v>
      </c>
      <c r="J14" s="8">
        <v>408</v>
      </c>
      <c r="K14" s="8">
        <v>408</v>
      </c>
      <c r="L14" s="8"/>
      <c r="M14" s="8">
        <v>408</v>
      </c>
      <c r="N14" s="8">
        <v>410</v>
      </c>
      <c r="P14" s="8" t="s">
        <v>25</v>
      </c>
      <c r="Q14" s="13">
        <v>415.30469757994558</v>
      </c>
    </row>
    <row r="15" spans="1:17" x14ac:dyDescent="0.25">
      <c r="I15" s="8" t="s">
        <v>54</v>
      </c>
      <c r="J15" s="8">
        <v>471</v>
      </c>
      <c r="K15" s="8">
        <v>471</v>
      </c>
      <c r="L15" s="8"/>
      <c r="M15" s="8">
        <v>469</v>
      </c>
      <c r="N15" s="8">
        <v>462</v>
      </c>
      <c r="P15" s="8" t="s">
        <v>326</v>
      </c>
      <c r="Q15" s="13">
        <v>466.1637615180905</v>
      </c>
    </row>
    <row r="16" spans="1:17" x14ac:dyDescent="0.25">
      <c r="H16" s="4"/>
      <c r="I16" s="8" t="s">
        <v>52</v>
      </c>
      <c r="J16" s="8">
        <v>541</v>
      </c>
      <c r="K16" s="8">
        <v>541</v>
      </c>
      <c r="L16" s="8"/>
      <c r="M16" s="8">
        <v>539</v>
      </c>
      <c r="N16" s="8">
        <v>538</v>
      </c>
      <c r="P16" s="8" t="s">
        <v>16</v>
      </c>
      <c r="Q16" s="13">
        <v>554.36526195374495</v>
      </c>
    </row>
    <row r="17" spans="8:17" x14ac:dyDescent="0.25">
      <c r="H17" s="4"/>
      <c r="I17" s="8"/>
      <c r="J17" s="8" t="s">
        <v>338</v>
      </c>
      <c r="K17" s="8" t="s">
        <v>341</v>
      </c>
      <c r="L17" s="8"/>
      <c r="M17" s="8" t="s">
        <v>344</v>
      </c>
      <c r="N17" s="18"/>
      <c r="P17" s="8" t="s">
        <v>18</v>
      </c>
      <c r="Q17" s="13">
        <v>622.25396744416275</v>
      </c>
    </row>
    <row r="18" spans="8:17" x14ac:dyDescent="0.25">
      <c r="I18" s="8" t="s">
        <v>54</v>
      </c>
      <c r="J18" s="8">
        <v>469</v>
      </c>
      <c r="K18" s="8">
        <v>467</v>
      </c>
      <c r="L18" s="8"/>
      <c r="M18" s="8"/>
      <c r="N18" s="18"/>
      <c r="P18" s="8"/>
      <c r="Q18" s="8"/>
    </row>
    <row r="19" spans="8:17" x14ac:dyDescent="0.25">
      <c r="I19" s="8" t="s">
        <v>52</v>
      </c>
      <c r="J19" s="8">
        <v>538</v>
      </c>
      <c r="K19" s="8">
        <v>538</v>
      </c>
      <c r="L19" s="8"/>
      <c r="M19" s="8">
        <v>540</v>
      </c>
      <c r="N19" s="18"/>
      <c r="P19" s="8" t="s">
        <v>16</v>
      </c>
      <c r="Q19" s="13">
        <v>554.36526195374495</v>
      </c>
    </row>
    <row r="20" spans="8:17" x14ac:dyDescent="0.25">
      <c r="I20" s="8" t="s">
        <v>55</v>
      </c>
      <c r="J20" s="8">
        <v>623</v>
      </c>
      <c r="K20" s="8">
        <v>614</v>
      </c>
      <c r="L20" s="8"/>
      <c r="M20" s="8">
        <v>622</v>
      </c>
      <c r="N20" s="18"/>
      <c r="P20" s="8" t="s">
        <v>18</v>
      </c>
      <c r="Q20" s="13">
        <v>622.25396744416275</v>
      </c>
    </row>
    <row r="21" spans="8:17" x14ac:dyDescent="0.25">
      <c r="I21" s="8" t="s">
        <v>56</v>
      </c>
      <c r="J21" s="8">
        <v>710</v>
      </c>
      <c r="K21" s="8">
        <v>710</v>
      </c>
      <c r="L21" s="8"/>
      <c r="M21" s="8">
        <v>710</v>
      </c>
      <c r="N21" s="18"/>
      <c r="P21" s="8" t="s">
        <v>20</v>
      </c>
      <c r="Q21" s="13">
        <f>Q13*2</f>
        <v>698.45646286600845</v>
      </c>
    </row>
    <row r="22" spans="8:17" x14ac:dyDescent="0.25">
      <c r="I22" s="8" t="s">
        <v>57</v>
      </c>
      <c r="J22" s="8">
        <v>815</v>
      </c>
      <c r="K22" s="8">
        <v>819</v>
      </c>
      <c r="L22" s="8"/>
      <c r="M22" s="8">
        <v>823</v>
      </c>
      <c r="N22" s="18"/>
      <c r="P22" s="8" t="s">
        <v>25</v>
      </c>
      <c r="Q22" s="13">
        <v>830.60939515989173</v>
      </c>
    </row>
    <row r="23" spans="8:17" x14ac:dyDescent="0.25">
      <c r="I23" s="8" t="s">
        <v>58</v>
      </c>
      <c r="J23" s="8">
        <v>937</v>
      </c>
      <c r="K23" s="8">
        <v>937</v>
      </c>
      <c r="L23" s="8"/>
      <c r="M23" s="8">
        <v>934</v>
      </c>
      <c r="N23" s="18"/>
      <c r="P23" s="8" t="s">
        <v>326</v>
      </c>
      <c r="Q23" s="13">
        <f>Q15*2</f>
        <v>932.32752303618099</v>
      </c>
    </row>
    <row r="24" spans="8:17" x14ac:dyDescent="0.25">
      <c r="I24" s="8" t="s">
        <v>61</v>
      </c>
      <c r="J24" s="8">
        <v>1084</v>
      </c>
      <c r="K24" s="8">
        <v>1078</v>
      </c>
      <c r="L24" s="8"/>
      <c r="M24" s="8">
        <v>1079</v>
      </c>
      <c r="N24" s="18"/>
      <c r="P24" s="8" t="s">
        <v>16</v>
      </c>
      <c r="Q24" s="13">
        <f>Q19*2</f>
        <v>1108.7305239074899</v>
      </c>
    </row>
    <row r="25" spans="8:17" x14ac:dyDescent="0.25">
      <c r="I25" s="8"/>
      <c r="J25" s="8" t="s">
        <v>339</v>
      </c>
      <c r="K25" s="8"/>
      <c r="L25" s="8"/>
      <c r="M25" s="8"/>
      <c r="N25" s="18"/>
      <c r="P25" s="8"/>
      <c r="Q25" s="8"/>
    </row>
    <row r="26" spans="8:17" x14ac:dyDescent="0.25">
      <c r="I26" s="8" t="s">
        <v>58</v>
      </c>
      <c r="J26" s="8">
        <v>936</v>
      </c>
      <c r="K26" s="8"/>
      <c r="L26" s="8"/>
      <c r="M26" s="8"/>
      <c r="N26" s="18"/>
      <c r="P26" s="8" t="s">
        <v>326</v>
      </c>
      <c r="Q26" s="13" t="s">
        <v>348</v>
      </c>
    </row>
    <row r="27" spans="8:17" x14ac:dyDescent="0.25">
      <c r="I27" s="8" t="s">
        <v>61</v>
      </c>
      <c r="J27" s="8">
        <v>1085</v>
      </c>
      <c r="K27" s="8"/>
      <c r="L27" s="8"/>
      <c r="M27" s="8"/>
      <c r="N27" s="18"/>
      <c r="P27" s="8" t="s">
        <v>16</v>
      </c>
      <c r="Q27" s="13">
        <f>Q24</f>
        <v>1108.7305239074899</v>
      </c>
    </row>
    <row r="28" spans="8:17" x14ac:dyDescent="0.25">
      <c r="I28" s="8" t="s">
        <v>62</v>
      </c>
      <c r="J28" s="8">
        <v>1247</v>
      </c>
      <c r="K28" s="8"/>
      <c r="L28" s="8"/>
      <c r="M28" s="8"/>
      <c r="N28" s="18"/>
      <c r="P28" s="8" t="s">
        <v>18</v>
      </c>
      <c r="Q28" s="13">
        <f>Q20*2</f>
        <v>1244.5079348883255</v>
      </c>
    </row>
    <row r="29" spans="8:17" x14ac:dyDescent="0.25">
      <c r="I29" s="8" t="s">
        <v>63</v>
      </c>
      <c r="J29" s="8">
        <v>1420</v>
      </c>
      <c r="K29" s="8"/>
      <c r="L29" s="8"/>
      <c r="M29" s="8"/>
      <c r="N29" s="18"/>
      <c r="P29" s="8" t="s">
        <v>20</v>
      </c>
      <c r="Q29" s="13">
        <f t="shared" ref="Q29:Q32" si="3">Q21*2</f>
        <v>1396.9129257320169</v>
      </c>
    </row>
    <row r="30" spans="8:17" x14ac:dyDescent="0.25">
      <c r="I30" s="8" t="s">
        <v>64</v>
      </c>
      <c r="J30" s="8">
        <v>1639</v>
      </c>
      <c r="K30" s="8"/>
      <c r="L30" s="8"/>
      <c r="M30" s="8"/>
      <c r="N30" s="18"/>
      <c r="P30" s="8" t="s">
        <v>25</v>
      </c>
      <c r="Q30" s="13">
        <f t="shared" si="3"/>
        <v>1661.2187903197835</v>
      </c>
    </row>
    <row r="31" spans="8:17" x14ac:dyDescent="0.25">
      <c r="I31" s="8" t="s">
        <v>59</v>
      </c>
      <c r="J31" s="8">
        <v>1873</v>
      </c>
      <c r="K31" s="8"/>
      <c r="L31" s="8"/>
      <c r="M31" s="8"/>
      <c r="N31" s="18"/>
      <c r="P31" s="8" t="s">
        <v>326</v>
      </c>
      <c r="Q31" s="13">
        <f t="shared" si="3"/>
        <v>1864.655046072362</v>
      </c>
    </row>
    <row r="32" spans="8:17" x14ac:dyDescent="0.25">
      <c r="I32" s="8" t="s">
        <v>65</v>
      </c>
      <c r="J32" s="8">
        <v>2166</v>
      </c>
      <c r="K32" s="8"/>
      <c r="L32" s="8"/>
      <c r="M32" s="8"/>
      <c r="N32" s="18"/>
      <c r="P32" s="8" t="s">
        <v>16</v>
      </c>
      <c r="Q32" s="13">
        <f t="shared" si="3"/>
        <v>2217.4610478149798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0B43B-5357-4A5B-A80D-795A33E86AC5}">
  <dimension ref="A1:M31"/>
  <sheetViews>
    <sheetView tabSelected="1" workbookViewId="0">
      <selection activeCell="A3" sqref="A3"/>
    </sheetView>
  </sheetViews>
  <sheetFormatPr baseColWidth="10" defaultRowHeight="15" x14ac:dyDescent="0.25"/>
  <sheetData>
    <row r="1" spans="1:13" ht="15.75" x14ac:dyDescent="0.25">
      <c r="A1" s="32" t="s">
        <v>356</v>
      </c>
    </row>
    <row r="2" spans="1:13" ht="15.75" thickBot="1" x14ac:dyDescent="0.3">
      <c r="F2" s="81" t="s">
        <v>351</v>
      </c>
      <c r="G2" s="82" t="s">
        <v>352</v>
      </c>
    </row>
    <row r="3" spans="1:13" ht="15.75" thickBot="1" x14ac:dyDescent="0.3">
      <c r="B3" s="83" t="s">
        <v>346</v>
      </c>
      <c r="C3" s="84"/>
      <c r="D3" s="84"/>
      <c r="E3" s="84"/>
      <c r="F3" s="84" t="s">
        <v>342</v>
      </c>
      <c r="G3" s="85" t="s">
        <v>353</v>
      </c>
      <c r="H3" s="84"/>
      <c r="I3" s="84"/>
      <c r="J3" s="84"/>
      <c r="L3" s="81" t="s">
        <v>4</v>
      </c>
      <c r="M3" s="81" t="s">
        <v>349</v>
      </c>
    </row>
    <row r="4" spans="1:13" ht="15.75" thickBot="1" x14ac:dyDescent="0.3">
      <c r="B4" s="86" t="s">
        <v>164</v>
      </c>
      <c r="C4" s="87"/>
      <c r="D4" s="87"/>
      <c r="E4" s="87"/>
      <c r="F4" s="87">
        <v>118</v>
      </c>
      <c r="G4" s="87">
        <v>117</v>
      </c>
      <c r="H4" s="87"/>
      <c r="I4" s="87"/>
      <c r="J4" s="87"/>
      <c r="L4" s="88"/>
      <c r="M4" s="89"/>
    </row>
    <row r="5" spans="1:13" ht="15.75" thickBot="1" x14ac:dyDescent="0.3">
      <c r="B5" s="86" t="s">
        <v>165</v>
      </c>
      <c r="C5" s="87"/>
      <c r="D5" s="87"/>
      <c r="E5" s="87"/>
      <c r="F5" s="87">
        <v>139</v>
      </c>
      <c r="G5" s="87">
        <v>141</v>
      </c>
      <c r="H5" s="87"/>
      <c r="I5" s="87"/>
      <c r="J5" s="87"/>
      <c r="L5" s="86" t="s">
        <v>16</v>
      </c>
      <c r="M5" s="87">
        <v>138.59</v>
      </c>
    </row>
    <row r="6" spans="1:13" ht="15.75" thickBot="1" x14ac:dyDescent="0.3">
      <c r="B6" s="86" t="s">
        <v>166</v>
      </c>
      <c r="C6" s="87"/>
      <c r="D6" s="87"/>
      <c r="E6" s="87"/>
      <c r="F6" s="87">
        <v>154</v>
      </c>
      <c r="G6" s="87">
        <v>158</v>
      </c>
      <c r="H6" s="87"/>
      <c r="I6" s="87"/>
      <c r="J6" s="87"/>
      <c r="L6" s="86" t="s">
        <v>18</v>
      </c>
      <c r="M6" s="87">
        <v>155.56</v>
      </c>
    </row>
    <row r="7" spans="1:13" ht="15.75" thickBot="1" x14ac:dyDescent="0.3">
      <c r="B7" s="86" t="s">
        <v>167</v>
      </c>
      <c r="C7" s="87" t="s">
        <v>351</v>
      </c>
      <c r="D7" s="90" t="s">
        <v>352</v>
      </c>
      <c r="E7" s="87" t="s">
        <v>351</v>
      </c>
      <c r="F7" s="87">
        <v>179</v>
      </c>
      <c r="G7" s="87">
        <v>181</v>
      </c>
      <c r="H7" s="87" t="s">
        <v>351</v>
      </c>
      <c r="I7" s="90" t="s">
        <v>352</v>
      </c>
      <c r="J7" s="87" t="s">
        <v>351</v>
      </c>
      <c r="L7" s="86" t="s">
        <v>20</v>
      </c>
      <c r="M7" s="87">
        <v>174.61</v>
      </c>
    </row>
    <row r="8" spans="1:13" ht="15.75" thickBot="1" x14ac:dyDescent="0.3">
      <c r="B8" s="86" t="s">
        <v>168</v>
      </c>
      <c r="C8" s="87" t="s">
        <v>139</v>
      </c>
      <c r="D8" s="91" t="s">
        <v>139</v>
      </c>
      <c r="E8" s="87" t="s">
        <v>340</v>
      </c>
      <c r="F8" s="87">
        <v>202</v>
      </c>
      <c r="G8" s="87">
        <v>207</v>
      </c>
      <c r="H8" s="87" t="s">
        <v>343</v>
      </c>
      <c r="I8" s="91" t="s">
        <v>170</v>
      </c>
      <c r="J8" s="87" t="s">
        <v>345</v>
      </c>
      <c r="L8" s="86" t="s">
        <v>25</v>
      </c>
      <c r="M8" s="87">
        <v>207.65</v>
      </c>
    </row>
    <row r="9" spans="1:13" ht="15.75" thickBot="1" x14ac:dyDescent="0.3">
      <c r="B9" s="86" t="s">
        <v>47</v>
      </c>
      <c r="C9" s="87">
        <v>231</v>
      </c>
      <c r="D9" s="87">
        <v>243</v>
      </c>
      <c r="E9" s="87">
        <v>234</v>
      </c>
      <c r="F9" s="87">
        <v>234</v>
      </c>
      <c r="G9" s="87">
        <v>247</v>
      </c>
      <c r="H9" s="87"/>
      <c r="I9" s="87"/>
      <c r="J9" s="87">
        <v>233</v>
      </c>
      <c r="L9" s="86" t="s">
        <v>354</v>
      </c>
      <c r="M9" s="87" t="s">
        <v>355</v>
      </c>
    </row>
    <row r="10" spans="1:13" ht="15.75" thickBot="1" x14ac:dyDescent="0.3">
      <c r="B10" s="86" t="s">
        <v>48</v>
      </c>
      <c r="C10" s="87">
        <v>273</v>
      </c>
      <c r="D10" s="87">
        <v>274</v>
      </c>
      <c r="E10" s="87">
        <v>272</v>
      </c>
      <c r="F10" s="87">
        <v>271</v>
      </c>
      <c r="G10" s="87">
        <v>275</v>
      </c>
      <c r="H10" s="87">
        <v>271</v>
      </c>
      <c r="I10" s="87">
        <v>274</v>
      </c>
      <c r="J10" s="87">
        <v>267</v>
      </c>
      <c r="L10" s="86" t="s">
        <v>16</v>
      </c>
      <c r="M10" s="87">
        <v>277.18</v>
      </c>
    </row>
    <row r="11" spans="1:13" ht="15.75" thickBot="1" x14ac:dyDescent="0.3">
      <c r="B11" s="86" t="s">
        <v>49</v>
      </c>
      <c r="C11" s="87">
        <v>313</v>
      </c>
      <c r="D11" s="87">
        <v>311</v>
      </c>
      <c r="E11" s="87">
        <v>315</v>
      </c>
      <c r="F11" s="87"/>
      <c r="G11" s="87">
        <v>311</v>
      </c>
      <c r="H11" s="87">
        <v>316</v>
      </c>
      <c r="I11" s="87">
        <v>310</v>
      </c>
      <c r="J11" s="87">
        <v>313</v>
      </c>
      <c r="L11" s="86" t="s">
        <v>18</v>
      </c>
      <c r="M11" s="87">
        <v>311.13</v>
      </c>
    </row>
    <row r="12" spans="1:13" ht="15.75" thickBot="1" x14ac:dyDescent="0.3">
      <c r="B12" s="86" t="s">
        <v>50</v>
      </c>
      <c r="C12" s="87">
        <v>357</v>
      </c>
      <c r="D12" s="87">
        <v>356</v>
      </c>
      <c r="E12" s="87">
        <v>358</v>
      </c>
      <c r="F12" s="87"/>
      <c r="G12" s="87">
        <v>356</v>
      </c>
      <c r="H12" s="87">
        <v>358</v>
      </c>
      <c r="I12" s="87">
        <v>354</v>
      </c>
      <c r="J12" s="87">
        <v>354</v>
      </c>
      <c r="L12" s="86" t="s">
        <v>20</v>
      </c>
      <c r="M12" s="87">
        <v>349.23</v>
      </c>
    </row>
    <row r="13" spans="1:13" ht="15.75" thickBot="1" x14ac:dyDescent="0.3">
      <c r="B13" s="86" t="s">
        <v>51</v>
      </c>
      <c r="C13" s="87">
        <v>408</v>
      </c>
      <c r="D13" s="87">
        <v>412</v>
      </c>
      <c r="E13" s="87">
        <v>408</v>
      </c>
      <c r="F13" s="87"/>
      <c r="G13" s="87">
        <v>416</v>
      </c>
      <c r="H13" s="87">
        <v>408</v>
      </c>
      <c r="I13" s="87">
        <v>407</v>
      </c>
      <c r="J13" s="87">
        <v>410</v>
      </c>
      <c r="L13" s="86" t="s">
        <v>25</v>
      </c>
      <c r="M13" s="87">
        <v>415.3</v>
      </c>
    </row>
    <row r="14" spans="1:13" ht="15.75" thickBot="1" x14ac:dyDescent="0.3">
      <c r="B14" s="86" t="s">
        <v>54</v>
      </c>
      <c r="C14" s="87">
        <v>471</v>
      </c>
      <c r="D14" s="87">
        <v>480</v>
      </c>
      <c r="E14" s="87">
        <v>471</v>
      </c>
      <c r="F14" s="87"/>
      <c r="G14" s="87">
        <v>480</v>
      </c>
      <c r="H14" s="87">
        <v>469</v>
      </c>
      <c r="I14" s="87">
        <v>476</v>
      </c>
      <c r="J14" s="87">
        <v>462</v>
      </c>
      <c r="L14" s="86" t="s">
        <v>326</v>
      </c>
      <c r="M14" s="87">
        <v>466.16</v>
      </c>
    </row>
    <row r="15" spans="1:13" ht="15.75" thickBot="1" x14ac:dyDescent="0.3">
      <c r="B15" s="86" t="s">
        <v>52</v>
      </c>
      <c r="C15" s="87">
        <v>541</v>
      </c>
      <c r="D15" s="87">
        <v>546</v>
      </c>
      <c r="E15" s="87">
        <v>541</v>
      </c>
      <c r="F15" s="87"/>
      <c r="G15" s="87">
        <v>545</v>
      </c>
      <c r="H15" s="87">
        <v>539</v>
      </c>
      <c r="I15" s="87">
        <v>544</v>
      </c>
      <c r="J15" s="87">
        <v>538</v>
      </c>
      <c r="L15" s="86" t="s">
        <v>16</v>
      </c>
      <c r="M15" s="87">
        <v>554.37</v>
      </c>
    </row>
    <row r="16" spans="1:13" ht="15.75" thickBot="1" x14ac:dyDescent="0.3">
      <c r="B16" s="86"/>
      <c r="C16" s="87" t="s">
        <v>338</v>
      </c>
      <c r="D16" s="91" t="s">
        <v>338</v>
      </c>
      <c r="E16" s="87" t="s">
        <v>341</v>
      </c>
      <c r="F16" s="87"/>
      <c r="H16" s="86" t="s">
        <v>344</v>
      </c>
      <c r="I16" s="87"/>
      <c r="J16" s="87"/>
      <c r="L16" s="86" t="s">
        <v>18</v>
      </c>
      <c r="M16" s="87">
        <v>622.25</v>
      </c>
    </row>
    <row r="17" spans="2:13" ht="15.75" thickBot="1" x14ac:dyDescent="0.3">
      <c r="B17" s="86" t="s">
        <v>54</v>
      </c>
      <c r="C17" s="87">
        <v>469</v>
      </c>
      <c r="D17" s="87">
        <v>480</v>
      </c>
      <c r="E17" s="87">
        <v>467</v>
      </c>
      <c r="F17" s="87"/>
      <c r="G17" s="84">
        <v>480</v>
      </c>
      <c r="H17" s="87"/>
      <c r="I17" s="87"/>
      <c r="J17" s="87"/>
      <c r="L17" s="86"/>
      <c r="M17" s="87"/>
    </row>
    <row r="18" spans="2:13" ht="15.75" thickBot="1" x14ac:dyDescent="0.3">
      <c r="B18" s="86" t="s">
        <v>52</v>
      </c>
      <c r="C18" s="87">
        <v>538</v>
      </c>
      <c r="D18" s="87">
        <v>546</v>
      </c>
      <c r="E18" s="87">
        <v>538</v>
      </c>
      <c r="F18" s="87"/>
      <c r="G18" s="87">
        <v>545</v>
      </c>
      <c r="H18" s="87">
        <v>540</v>
      </c>
      <c r="I18" s="87">
        <v>544</v>
      </c>
      <c r="J18" s="87"/>
      <c r="L18" s="86" t="s">
        <v>16</v>
      </c>
      <c r="M18" s="87">
        <v>554.37</v>
      </c>
    </row>
    <row r="19" spans="2:13" ht="15.75" thickBot="1" x14ac:dyDescent="0.3">
      <c r="B19" s="86" t="s">
        <v>55</v>
      </c>
      <c r="C19" s="87">
        <v>623</v>
      </c>
      <c r="D19" s="87">
        <v>630</v>
      </c>
      <c r="E19" s="87">
        <v>614</v>
      </c>
      <c r="F19" s="87"/>
      <c r="G19" s="87">
        <v>630</v>
      </c>
      <c r="H19" s="87">
        <v>622</v>
      </c>
      <c r="I19" s="87">
        <v>631</v>
      </c>
      <c r="J19" s="87"/>
      <c r="L19" s="86" t="s">
        <v>18</v>
      </c>
      <c r="M19" s="87">
        <v>622.25</v>
      </c>
    </row>
    <row r="20" spans="2:13" ht="15.75" thickBot="1" x14ac:dyDescent="0.3">
      <c r="B20" s="86" t="s">
        <v>56</v>
      </c>
      <c r="C20" s="87">
        <v>710</v>
      </c>
      <c r="D20" s="87">
        <v>721</v>
      </c>
      <c r="E20" s="87">
        <v>710</v>
      </c>
      <c r="F20" s="87"/>
      <c r="G20" s="87">
        <v>722</v>
      </c>
      <c r="H20" s="87">
        <v>710</v>
      </c>
      <c r="I20" s="87">
        <v>719</v>
      </c>
      <c r="J20" s="87"/>
      <c r="L20" s="86" t="s">
        <v>20</v>
      </c>
      <c r="M20" s="87">
        <v>698.46</v>
      </c>
    </row>
    <row r="21" spans="2:13" ht="15.75" thickBot="1" x14ac:dyDescent="0.3">
      <c r="B21" s="86" t="s">
        <v>57</v>
      </c>
      <c r="C21" s="87">
        <v>815</v>
      </c>
      <c r="D21" s="87">
        <v>832</v>
      </c>
      <c r="E21" s="87">
        <v>819</v>
      </c>
      <c r="F21" s="87"/>
      <c r="G21" s="87">
        <v>830</v>
      </c>
      <c r="H21" s="87">
        <v>823</v>
      </c>
      <c r="I21" s="87">
        <v>832</v>
      </c>
      <c r="J21" s="87"/>
      <c r="L21" s="86" t="s">
        <v>25</v>
      </c>
      <c r="M21" s="87">
        <v>830.61</v>
      </c>
    </row>
    <row r="22" spans="2:13" ht="15.75" thickBot="1" x14ac:dyDescent="0.3">
      <c r="B22" s="86" t="s">
        <v>58</v>
      </c>
      <c r="C22" s="87">
        <v>937</v>
      </c>
      <c r="D22" s="87">
        <v>960</v>
      </c>
      <c r="E22" s="87">
        <v>937</v>
      </c>
      <c r="F22" s="87"/>
      <c r="G22" s="87">
        <v>961</v>
      </c>
      <c r="H22" s="87">
        <v>934</v>
      </c>
      <c r="I22" s="87">
        <v>960</v>
      </c>
      <c r="J22" s="87"/>
      <c r="L22" s="86" t="s">
        <v>326</v>
      </c>
      <c r="M22" s="87">
        <v>932.33</v>
      </c>
    </row>
    <row r="23" spans="2:13" ht="15.75" thickBot="1" x14ac:dyDescent="0.3">
      <c r="B23" s="86" t="s">
        <v>61</v>
      </c>
      <c r="C23" s="87">
        <v>1084</v>
      </c>
      <c r="D23" s="87">
        <v>1131</v>
      </c>
      <c r="E23" s="87">
        <v>1078</v>
      </c>
      <c r="F23" s="87"/>
      <c r="G23" s="87">
        <v>1129</v>
      </c>
      <c r="H23" s="87">
        <v>1079</v>
      </c>
      <c r="I23" s="87">
        <v>1129</v>
      </c>
      <c r="J23" s="87"/>
      <c r="L23" s="86" t="s">
        <v>16</v>
      </c>
      <c r="M23" s="87">
        <v>1108.73</v>
      </c>
    </row>
    <row r="24" spans="2:13" ht="15.75" thickBot="1" x14ac:dyDescent="0.3">
      <c r="B24" s="86"/>
      <c r="C24" s="87" t="s">
        <v>339</v>
      </c>
      <c r="D24" s="91" t="s">
        <v>339</v>
      </c>
      <c r="E24" s="87"/>
      <c r="F24" s="87"/>
      <c r="G24" s="87"/>
      <c r="H24" s="87"/>
      <c r="I24" s="87"/>
      <c r="J24" s="87"/>
      <c r="L24" s="86"/>
      <c r="M24" s="87"/>
    </row>
    <row r="25" spans="2:13" ht="15.75" thickBot="1" x14ac:dyDescent="0.3">
      <c r="B25" s="86" t="s">
        <v>58</v>
      </c>
      <c r="C25" s="87">
        <v>936</v>
      </c>
      <c r="D25" s="87">
        <v>960</v>
      </c>
      <c r="E25" s="87"/>
      <c r="F25" s="87"/>
      <c r="G25" s="87">
        <v>961</v>
      </c>
      <c r="H25" s="87"/>
      <c r="I25" s="87">
        <v>960</v>
      </c>
      <c r="J25" s="87"/>
      <c r="L25" s="86" t="s">
        <v>326</v>
      </c>
      <c r="M25" s="87" t="s">
        <v>348</v>
      </c>
    </row>
    <row r="26" spans="2:13" ht="15.75" thickBot="1" x14ac:dyDescent="0.3">
      <c r="B26" s="86" t="s">
        <v>61</v>
      </c>
      <c r="C26" s="87">
        <v>1085</v>
      </c>
      <c r="D26" s="87">
        <v>1131</v>
      </c>
      <c r="E26" s="87"/>
      <c r="F26" s="87"/>
      <c r="G26" s="87">
        <v>1129</v>
      </c>
      <c r="H26" s="87"/>
      <c r="I26" s="87">
        <v>1129</v>
      </c>
      <c r="J26" s="87"/>
      <c r="L26" s="86" t="s">
        <v>16</v>
      </c>
      <c r="M26" s="87">
        <v>1108.73</v>
      </c>
    </row>
    <row r="27" spans="2:13" ht="15.75" thickBot="1" x14ac:dyDescent="0.3">
      <c r="B27" s="86" t="s">
        <v>62</v>
      </c>
      <c r="C27" s="87">
        <v>1247</v>
      </c>
      <c r="D27" s="87">
        <v>1294</v>
      </c>
      <c r="E27" s="87"/>
      <c r="F27" s="87"/>
      <c r="G27" s="87">
        <v>1294</v>
      </c>
      <c r="H27" s="87"/>
      <c r="I27" s="87">
        <v>1293</v>
      </c>
      <c r="J27" s="87"/>
      <c r="L27" s="86" t="s">
        <v>18</v>
      </c>
      <c r="M27" s="87">
        <v>1244.51</v>
      </c>
    </row>
    <row r="28" spans="2:13" ht="15.75" thickBot="1" x14ac:dyDescent="0.3">
      <c r="B28" s="86" t="s">
        <v>63</v>
      </c>
      <c r="C28" s="87">
        <v>1420</v>
      </c>
      <c r="D28" s="87">
        <v>1487</v>
      </c>
      <c r="E28" s="87"/>
      <c r="F28" s="87"/>
      <c r="G28" s="87">
        <v>1484</v>
      </c>
      <c r="H28" s="87"/>
      <c r="I28" s="87"/>
      <c r="J28" s="87"/>
      <c r="L28" s="86" t="s">
        <v>20</v>
      </c>
      <c r="M28" s="87">
        <v>1396.91</v>
      </c>
    </row>
    <row r="29" spans="2:13" ht="15.75" thickBot="1" x14ac:dyDescent="0.3">
      <c r="B29" s="86" t="s">
        <v>64</v>
      </c>
      <c r="C29" s="87">
        <v>1639</v>
      </c>
      <c r="D29" s="87">
        <v>1717</v>
      </c>
      <c r="E29" s="87"/>
      <c r="F29" s="87"/>
      <c r="G29" s="87"/>
      <c r="H29" s="87"/>
      <c r="I29" s="87"/>
      <c r="J29" s="87"/>
      <c r="L29" s="86" t="s">
        <v>25</v>
      </c>
      <c r="M29" s="87">
        <v>1661.22</v>
      </c>
    </row>
    <row r="30" spans="2:13" ht="15.75" thickBot="1" x14ac:dyDescent="0.3">
      <c r="B30" s="86" t="s">
        <v>59</v>
      </c>
      <c r="C30" s="87">
        <v>1873</v>
      </c>
      <c r="D30" s="87">
        <v>1982</v>
      </c>
      <c r="E30" s="87"/>
      <c r="F30" s="87"/>
      <c r="G30" s="87"/>
      <c r="H30" s="87"/>
      <c r="I30" s="87"/>
      <c r="J30" s="87"/>
      <c r="L30" s="86" t="s">
        <v>326</v>
      </c>
      <c r="M30" s="87">
        <v>1864.66</v>
      </c>
    </row>
    <row r="31" spans="2:13" ht="15.75" thickBot="1" x14ac:dyDescent="0.3">
      <c r="B31" s="86" t="s">
        <v>65</v>
      </c>
      <c r="C31" s="87">
        <v>2166</v>
      </c>
      <c r="D31" s="87">
        <v>2262</v>
      </c>
      <c r="E31" s="87"/>
      <c r="F31" s="87"/>
      <c r="G31" s="87"/>
      <c r="H31" s="87"/>
      <c r="I31" s="87"/>
      <c r="J31" s="87"/>
      <c r="L31" s="86" t="s">
        <v>16</v>
      </c>
      <c r="M31" s="87">
        <v>2217.46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9"/>
  <sheetViews>
    <sheetView topLeftCell="F1" workbookViewId="0">
      <selection activeCell="P37" sqref="P37:R49"/>
    </sheetView>
  </sheetViews>
  <sheetFormatPr baseColWidth="10" defaultRowHeight="15" x14ac:dyDescent="0.25"/>
  <cols>
    <col min="1" max="1" width="6.5703125" customWidth="1"/>
    <col min="2" max="2" width="9.140625" customWidth="1"/>
    <col min="3" max="3" width="8.85546875" customWidth="1"/>
    <col min="4" max="4" width="9.42578125" customWidth="1"/>
    <col min="5" max="5" width="22.42578125" customWidth="1"/>
    <col min="7" max="7" width="9.140625" customWidth="1"/>
    <col min="8" max="8" width="9.42578125" customWidth="1"/>
    <col min="9" max="9" width="11.28515625" customWidth="1"/>
  </cols>
  <sheetData>
    <row r="1" spans="1:25" ht="15.75" x14ac:dyDescent="0.25">
      <c r="A1" s="32" t="s">
        <v>116</v>
      </c>
    </row>
    <row r="2" spans="1:25" x14ac:dyDescent="0.25">
      <c r="A2" t="s">
        <v>240</v>
      </c>
    </row>
    <row r="3" spans="1:25" x14ac:dyDescent="0.25">
      <c r="A3" t="s">
        <v>139</v>
      </c>
    </row>
    <row r="4" spans="1:25" x14ac:dyDescent="0.25">
      <c r="A4" s="8"/>
      <c r="B4" s="37" t="s">
        <v>118</v>
      </c>
      <c r="C4" s="8" t="s">
        <v>119</v>
      </c>
      <c r="D4" s="8" t="s">
        <v>130</v>
      </c>
      <c r="E4" s="8" t="s">
        <v>121</v>
      </c>
      <c r="F4" s="8" t="s">
        <v>120</v>
      </c>
      <c r="G4" s="8" t="s">
        <v>4</v>
      </c>
      <c r="H4" s="8" t="s">
        <v>68</v>
      </c>
      <c r="I4" s="37" t="s">
        <v>122</v>
      </c>
      <c r="J4" s="8" t="s">
        <v>123</v>
      </c>
      <c r="K4" s="8" t="s">
        <v>131</v>
      </c>
      <c r="M4" s="8" t="s">
        <v>53</v>
      </c>
      <c r="N4" s="37" t="s">
        <v>66</v>
      </c>
      <c r="O4" s="8" t="s">
        <v>67</v>
      </c>
      <c r="P4" s="8" t="s">
        <v>4</v>
      </c>
      <c r="Q4" s="8" t="s">
        <v>68</v>
      </c>
      <c r="R4" s="37" t="s">
        <v>69</v>
      </c>
      <c r="T4" s="8" t="s">
        <v>60</v>
      </c>
      <c r="U4" s="37" t="s">
        <v>66</v>
      </c>
      <c r="V4" s="8" t="s">
        <v>67</v>
      </c>
      <c r="W4" s="8" t="s">
        <v>4</v>
      </c>
      <c r="X4" s="8" t="s">
        <v>68</v>
      </c>
      <c r="Y4" s="37" t="s">
        <v>69</v>
      </c>
    </row>
    <row r="5" spans="1:25" x14ac:dyDescent="0.25">
      <c r="A5" s="8" t="s">
        <v>45</v>
      </c>
      <c r="B5" s="37" t="s">
        <v>5</v>
      </c>
      <c r="C5" s="8" t="s">
        <v>5</v>
      </c>
      <c r="D5" s="8"/>
      <c r="E5" s="8" t="s">
        <v>8</v>
      </c>
      <c r="F5" s="8" t="s">
        <v>8</v>
      </c>
      <c r="G5" s="8"/>
      <c r="H5" s="8"/>
      <c r="I5" s="37"/>
      <c r="J5" s="8"/>
      <c r="K5" s="8"/>
      <c r="M5" s="8" t="s">
        <v>45</v>
      </c>
      <c r="N5" s="37" t="s">
        <v>5</v>
      </c>
      <c r="O5" s="8" t="s">
        <v>8</v>
      </c>
      <c r="P5" s="8"/>
      <c r="Q5" s="8"/>
      <c r="R5" s="37"/>
      <c r="T5" s="18"/>
      <c r="U5" s="37" t="s">
        <v>5</v>
      </c>
      <c r="V5" s="8" t="s">
        <v>8</v>
      </c>
      <c r="W5" s="8"/>
      <c r="X5" s="8"/>
      <c r="Y5" s="37"/>
    </row>
    <row r="6" spans="1:25" x14ac:dyDescent="0.25">
      <c r="A6" s="8" t="s">
        <v>47</v>
      </c>
      <c r="B6" s="37">
        <v>243</v>
      </c>
      <c r="C6" s="8">
        <v>253</v>
      </c>
      <c r="D6" s="8">
        <v>236.8</v>
      </c>
      <c r="E6" s="8" t="s">
        <v>70</v>
      </c>
      <c r="F6" s="8"/>
      <c r="G6" s="8" t="s">
        <v>14</v>
      </c>
      <c r="H6" s="8">
        <v>246.9</v>
      </c>
      <c r="I6" s="41">
        <f>1200*LN(B6/H6)/LN(2)</f>
        <v>-27.564627179566312</v>
      </c>
      <c r="J6" s="17">
        <f>1200*LN(C6/H6)/LN(2)</f>
        <v>42.252658126668699</v>
      </c>
      <c r="K6" s="17">
        <f>1200*LN(D6/H6)/LN(2)</f>
        <v>-72.309306616598434</v>
      </c>
      <c r="M6" s="8" t="s">
        <v>54</v>
      </c>
      <c r="N6" s="37">
        <v>480</v>
      </c>
      <c r="O6" s="8" t="s">
        <v>70</v>
      </c>
      <c r="P6" s="8" t="s">
        <v>14</v>
      </c>
      <c r="Q6" s="17">
        <f>2*H6</f>
        <v>493.8</v>
      </c>
      <c r="R6" s="41">
        <f>1200*LN(N6/Q6)/LN(2)</f>
        <v>-49.070916776281251</v>
      </c>
      <c r="T6" s="8" t="s">
        <v>58</v>
      </c>
      <c r="U6" s="37">
        <v>960</v>
      </c>
      <c r="V6" s="8" t="s">
        <v>70</v>
      </c>
      <c r="W6" s="8" t="s">
        <v>14</v>
      </c>
      <c r="X6" s="17">
        <v>987.8</v>
      </c>
      <c r="Y6" s="41">
        <f>1200*LN(U6/X6)/LN(2)</f>
        <v>-49.421475459075815</v>
      </c>
    </row>
    <row r="7" spans="1:25" x14ac:dyDescent="0.25">
      <c r="A7" s="8" t="s">
        <v>48</v>
      </c>
      <c r="B7" s="37">
        <v>274</v>
      </c>
      <c r="C7" s="8">
        <v>280</v>
      </c>
      <c r="D7" s="8">
        <v>273.89999999999998</v>
      </c>
      <c r="E7" s="17">
        <f>1200*LN(B7/B6)/LN(2)</f>
        <v>207.86349522569492</v>
      </c>
      <c r="F7" s="17">
        <f>1200*LN(C7/C6)/LN(2)</f>
        <v>175.54733070078768</v>
      </c>
      <c r="G7" s="8" t="s">
        <v>16</v>
      </c>
      <c r="H7" s="8">
        <v>277.2</v>
      </c>
      <c r="I7" s="41">
        <f t="shared" ref="I7:I12" si="0">1200*LN(B7/H7)/LN(2)</f>
        <v>-20.10163714718956</v>
      </c>
      <c r="J7" s="17">
        <f t="shared" ref="J7:J12" si="1">1200*LN(C7/H7)/LN(2)</f>
        <v>17.399483634138207</v>
      </c>
      <c r="K7" s="17">
        <f t="shared" ref="K7:K12" si="2">1200*LN(D7/H7)/LN(2)</f>
        <v>-20.733589718202762</v>
      </c>
      <c r="M7" s="8" t="s">
        <v>52</v>
      </c>
      <c r="N7" s="37">
        <v>545</v>
      </c>
      <c r="O7" s="17">
        <f>1200*LN(N7/N6)/LN(2)</f>
        <v>219.86618886692432</v>
      </c>
      <c r="P7" s="8" t="s">
        <v>16</v>
      </c>
      <c r="Q7" s="17">
        <f t="shared" ref="Q7:Q12" si="3">2*H7</f>
        <v>554.4</v>
      </c>
      <c r="R7" s="41">
        <f t="shared" ref="R7:R12" si="4">1200*LN(N7/Q7)/LN(2)</f>
        <v>-29.605233102675193</v>
      </c>
      <c r="T7" s="8" t="s">
        <v>61</v>
      </c>
      <c r="U7" s="37">
        <v>1133</v>
      </c>
      <c r="V7" s="17">
        <f>1200*LN(U7/U6)/LN(2)</f>
        <v>286.84986025439645</v>
      </c>
      <c r="W7" s="8" t="s">
        <v>16</v>
      </c>
      <c r="X7" s="17">
        <v>1108.8</v>
      </c>
      <c r="Y7" s="41">
        <f t="shared" ref="Y7:Y11" si="5">1200*LN(U7/X7)/LN(2)</f>
        <v>37.378438284797362</v>
      </c>
    </row>
    <row r="8" spans="1:25" x14ac:dyDescent="0.25">
      <c r="A8" s="8" t="s">
        <v>49</v>
      </c>
      <c r="B8" s="37">
        <v>311</v>
      </c>
      <c r="C8" s="8">
        <v>320</v>
      </c>
      <c r="D8" s="8">
        <v>313.8</v>
      </c>
      <c r="E8" s="17">
        <f t="shared" ref="E8:F12" si="6">1200*LN(B8/B7)/LN(2)</f>
        <v>219.286424604091</v>
      </c>
      <c r="F8" s="17">
        <f t="shared" si="6"/>
        <v>231.17409353087498</v>
      </c>
      <c r="G8" s="8" t="s">
        <v>18</v>
      </c>
      <c r="H8" s="2">
        <v>311.12698372208121</v>
      </c>
      <c r="I8" s="41">
        <f t="shared" si="0"/>
        <v>-0.70673207287021267</v>
      </c>
      <c r="J8" s="17">
        <f t="shared" si="1"/>
        <v>48.682057635241542</v>
      </c>
      <c r="K8" s="17">
        <f t="shared" si="2"/>
        <v>14.810194267289001</v>
      </c>
      <c r="M8" s="8" t="s">
        <v>55</v>
      </c>
      <c r="N8" s="37">
        <v>630</v>
      </c>
      <c r="O8" s="17">
        <f t="shared" ref="O8:O12" si="7">1200*LN(N8/N7)/LN(2)</f>
        <v>250.91471846758805</v>
      </c>
      <c r="P8" s="8" t="s">
        <v>18</v>
      </c>
      <c r="Q8" s="17">
        <f t="shared" si="3"/>
        <v>622.25396744416241</v>
      </c>
      <c r="R8" s="41">
        <f t="shared" si="4"/>
        <v>21.417965835141231</v>
      </c>
      <c r="T8" s="8" t="s">
        <v>62</v>
      </c>
      <c r="U8" s="37">
        <v>1294</v>
      </c>
      <c r="V8" s="17">
        <f t="shared" ref="V8:V12" si="8">1200*LN(U8/U7)/LN(2)</f>
        <v>230.02770740639028</v>
      </c>
      <c r="W8" s="8" t="s">
        <v>19</v>
      </c>
      <c r="X8" s="17">
        <v>1318.5102276514824</v>
      </c>
      <c r="Y8" s="41">
        <f t="shared" si="5"/>
        <v>-32.485373838585978</v>
      </c>
    </row>
    <row r="9" spans="1:25" x14ac:dyDescent="0.25">
      <c r="A9" s="8" t="s">
        <v>50</v>
      </c>
      <c r="B9" s="37">
        <v>361</v>
      </c>
      <c r="C9" s="8">
        <v>361</v>
      </c>
      <c r="D9" s="8">
        <v>358.7</v>
      </c>
      <c r="E9" s="17">
        <f t="shared" si="6"/>
        <v>258.10110810788206</v>
      </c>
      <c r="F9" s="17">
        <f t="shared" si="6"/>
        <v>208.71231839977045</v>
      </c>
      <c r="G9" s="8" t="s">
        <v>21</v>
      </c>
      <c r="H9" s="17">
        <v>369.9944227116348</v>
      </c>
      <c r="I9" s="41">
        <f t="shared" si="0"/>
        <v>-42.605623964988155</v>
      </c>
      <c r="J9" s="17">
        <f t="shared" si="1"/>
        <v>-42.605623964988155</v>
      </c>
      <c r="K9" s="17">
        <f t="shared" si="2"/>
        <v>-53.670934145398739</v>
      </c>
      <c r="M9" s="8" t="s">
        <v>56</v>
      </c>
      <c r="N9" s="37">
        <v>721</v>
      </c>
      <c r="O9" s="17">
        <f t="shared" si="7"/>
        <v>233.57691702425231</v>
      </c>
      <c r="P9" s="8" t="s">
        <v>21</v>
      </c>
      <c r="Q9" s="17">
        <v>740</v>
      </c>
      <c r="R9" s="41">
        <f t="shared" si="4"/>
        <v>-45.0312135305875</v>
      </c>
      <c r="T9" s="8" t="s">
        <v>63</v>
      </c>
      <c r="U9" s="37">
        <v>1487</v>
      </c>
      <c r="V9" s="17">
        <f t="shared" si="8"/>
        <v>240.68043607189338</v>
      </c>
      <c r="W9" s="8" t="s">
        <v>21</v>
      </c>
      <c r="X9" s="17">
        <f t="shared" ref="X9:X12" si="9">2*Q9</f>
        <v>1480</v>
      </c>
      <c r="Y9" s="41">
        <f t="shared" si="5"/>
        <v>8.1689658433278556</v>
      </c>
    </row>
    <row r="10" spans="1:25" x14ac:dyDescent="0.25">
      <c r="A10" s="8" t="s">
        <v>51</v>
      </c>
      <c r="B10" s="37">
        <v>412</v>
      </c>
      <c r="C10" s="8">
        <v>413</v>
      </c>
      <c r="D10" s="8">
        <v>412.7</v>
      </c>
      <c r="E10" s="17">
        <f t="shared" si="6"/>
        <v>228.77460035525687</v>
      </c>
      <c r="F10" s="17">
        <f t="shared" si="6"/>
        <v>232.97153343872918</v>
      </c>
      <c r="G10" s="8" t="s">
        <v>25</v>
      </c>
      <c r="H10" s="8">
        <v>415.3</v>
      </c>
      <c r="I10" s="41">
        <f t="shared" si="0"/>
        <v>-13.811441225057187</v>
      </c>
      <c r="J10" s="17">
        <f t="shared" si="1"/>
        <v>-9.6145081415847518</v>
      </c>
      <c r="K10" s="17">
        <f t="shared" si="2"/>
        <v>-10.872520101312526</v>
      </c>
      <c r="M10" s="8" t="s">
        <v>57</v>
      </c>
      <c r="N10" s="37">
        <v>832</v>
      </c>
      <c r="O10" s="17">
        <f t="shared" si="7"/>
        <v>247.90112268032351</v>
      </c>
      <c r="P10" s="8" t="s">
        <v>25</v>
      </c>
      <c r="Q10" s="17">
        <f t="shared" si="3"/>
        <v>830.6</v>
      </c>
      <c r="R10" s="41">
        <f t="shared" si="4"/>
        <v>2.9155879243913678</v>
      </c>
      <c r="T10" s="8" t="s">
        <v>64</v>
      </c>
      <c r="U10" s="37">
        <v>1717</v>
      </c>
      <c r="V10" s="17">
        <f t="shared" si="8"/>
        <v>248.98247033965862</v>
      </c>
      <c r="W10" s="8" t="s">
        <v>12</v>
      </c>
      <c r="X10" s="17">
        <v>1760</v>
      </c>
      <c r="Y10" s="41">
        <f t="shared" si="5"/>
        <v>-42.822467427030524</v>
      </c>
    </row>
    <row r="11" spans="1:25" x14ac:dyDescent="0.25">
      <c r="A11" s="8" t="s">
        <v>54</v>
      </c>
      <c r="B11" s="37">
        <v>480</v>
      </c>
      <c r="C11" s="8">
        <v>470</v>
      </c>
      <c r="D11" s="8">
        <v>471.9</v>
      </c>
      <c r="E11" s="17">
        <f t="shared" si="6"/>
        <v>264.46808211036011</v>
      </c>
      <c r="F11" s="17">
        <f t="shared" si="6"/>
        <v>223.82277017466541</v>
      </c>
      <c r="G11" s="8" t="s">
        <v>14</v>
      </c>
      <c r="H11" s="8">
        <v>493.9</v>
      </c>
      <c r="I11" s="41">
        <f t="shared" si="0"/>
        <v>-49.421475459075815</v>
      </c>
      <c r="J11" s="17">
        <f t="shared" si="1"/>
        <v>-85.869854311298553</v>
      </c>
      <c r="K11" s="17">
        <f t="shared" si="2"/>
        <v>-78.885356689921593</v>
      </c>
      <c r="M11" s="8" t="s">
        <v>58</v>
      </c>
      <c r="N11" s="37">
        <v>960</v>
      </c>
      <c r="O11" s="17">
        <f t="shared" si="7"/>
        <v>247.7410529609115</v>
      </c>
      <c r="P11" s="8" t="s">
        <v>14</v>
      </c>
      <c r="Q11" s="17">
        <f t="shared" si="3"/>
        <v>987.8</v>
      </c>
      <c r="R11" s="41">
        <f t="shared" si="4"/>
        <v>-49.421475459075815</v>
      </c>
      <c r="T11" s="8" t="s">
        <v>59</v>
      </c>
      <c r="U11" s="37">
        <v>1982</v>
      </c>
      <c r="V11" s="17">
        <f t="shared" si="8"/>
        <v>248.48030782122498</v>
      </c>
      <c r="W11" s="8" t="s">
        <v>14</v>
      </c>
      <c r="X11" s="17">
        <f t="shared" si="9"/>
        <v>1975.6</v>
      </c>
      <c r="Y11" s="41">
        <f t="shared" si="5"/>
        <v>5.5993064344877688</v>
      </c>
    </row>
    <row r="12" spans="1:25" x14ac:dyDescent="0.25">
      <c r="A12" s="8" t="s">
        <v>52</v>
      </c>
      <c r="B12" s="37">
        <v>546</v>
      </c>
      <c r="C12" s="8">
        <v>564</v>
      </c>
      <c r="D12" s="8">
        <v>547.5</v>
      </c>
      <c r="E12" s="17">
        <f t="shared" si="6"/>
        <v>223.03985437360063</v>
      </c>
      <c r="F12" s="17">
        <f t="shared" si="6"/>
        <v>315.64128700055255</v>
      </c>
      <c r="G12" s="8" t="s">
        <v>16</v>
      </c>
      <c r="H12" s="17">
        <v>554.4</v>
      </c>
      <c r="I12" s="41">
        <f t="shared" si="0"/>
        <v>-26.43156759599869</v>
      </c>
      <c r="J12" s="17">
        <f t="shared" si="1"/>
        <v>29.721486178730743</v>
      </c>
      <c r="K12" s="17">
        <f t="shared" si="2"/>
        <v>-21.681951313578615</v>
      </c>
      <c r="M12" s="8" t="s">
        <v>61</v>
      </c>
      <c r="N12" s="37">
        <v>1131</v>
      </c>
      <c r="O12" s="17">
        <f t="shared" si="7"/>
        <v>283.79114205756247</v>
      </c>
      <c r="P12" s="8" t="s">
        <v>16</v>
      </c>
      <c r="Q12" s="17">
        <f t="shared" si="3"/>
        <v>1108.8</v>
      </c>
      <c r="R12" s="41">
        <f t="shared" si="4"/>
        <v>34.319720087962949</v>
      </c>
      <c r="T12" s="8" t="s">
        <v>65</v>
      </c>
      <c r="U12" s="37">
        <v>2262</v>
      </c>
      <c r="V12" s="17">
        <f t="shared" si="8"/>
        <v>228.77036016399884</v>
      </c>
      <c r="W12" s="8" t="s">
        <v>16</v>
      </c>
      <c r="X12" s="17">
        <f t="shared" si="9"/>
        <v>2217.6</v>
      </c>
      <c r="Y12" s="41">
        <f>1200*LN(U12/X12)/LN(2)</f>
        <v>34.319720087962949</v>
      </c>
    </row>
    <row r="13" spans="1:25" x14ac:dyDescent="0.25">
      <c r="B13" t="s">
        <v>143</v>
      </c>
    </row>
    <row r="15" spans="1:25" x14ac:dyDescent="0.25">
      <c r="I15" t="s">
        <v>140</v>
      </c>
      <c r="M15" s="31" t="s">
        <v>141</v>
      </c>
    </row>
    <row r="17" spans="2:23" x14ac:dyDescent="0.25">
      <c r="M17" t="s">
        <v>73</v>
      </c>
    </row>
    <row r="19" spans="2:23" x14ac:dyDescent="0.25">
      <c r="M19" s="34" t="s">
        <v>74</v>
      </c>
      <c r="N19" s="34"/>
      <c r="R19" s="42" t="s">
        <v>46</v>
      </c>
      <c r="S19" s="43"/>
      <c r="T19" s="42" t="s">
        <v>142</v>
      </c>
      <c r="U19" s="43"/>
      <c r="V19" s="42" t="s">
        <v>60</v>
      </c>
      <c r="W19" s="43"/>
    </row>
    <row r="20" spans="2:23" x14ac:dyDescent="0.25">
      <c r="M20" s="34">
        <v>1</v>
      </c>
      <c r="N20" s="34" t="s">
        <v>16</v>
      </c>
      <c r="R20" s="8" t="s">
        <v>4</v>
      </c>
      <c r="S20" s="37" t="s">
        <v>122</v>
      </c>
      <c r="T20" s="8" t="s">
        <v>4</v>
      </c>
      <c r="U20" s="37" t="s">
        <v>69</v>
      </c>
      <c r="V20" s="8" t="s">
        <v>4</v>
      </c>
      <c r="W20" s="37" t="s">
        <v>69</v>
      </c>
    </row>
    <row r="21" spans="2:23" x14ac:dyDescent="0.25">
      <c r="M21" s="34">
        <v>2</v>
      </c>
      <c r="N21" s="34" t="s">
        <v>18</v>
      </c>
      <c r="R21" s="8"/>
      <c r="S21" s="37"/>
      <c r="T21" s="8"/>
      <c r="U21" s="37"/>
      <c r="V21" s="8"/>
      <c r="W21" s="37"/>
    </row>
    <row r="22" spans="2:23" x14ac:dyDescent="0.25">
      <c r="M22" s="34">
        <v>3</v>
      </c>
      <c r="N22" s="34" t="s">
        <v>117</v>
      </c>
      <c r="R22" s="8" t="s">
        <v>14</v>
      </c>
      <c r="S22" s="41">
        <v>-27.564627179566312</v>
      </c>
      <c r="T22" s="8" t="s">
        <v>14</v>
      </c>
      <c r="U22" s="41">
        <v>-49.070916776281251</v>
      </c>
      <c r="V22" s="8" t="s">
        <v>14</v>
      </c>
      <c r="W22" s="41">
        <v>-49.421475459075815</v>
      </c>
    </row>
    <row r="23" spans="2:23" x14ac:dyDescent="0.25">
      <c r="M23" s="34">
        <v>5</v>
      </c>
      <c r="N23" s="34" t="s">
        <v>25</v>
      </c>
      <c r="R23" s="8" t="s">
        <v>16</v>
      </c>
      <c r="S23" s="41">
        <v>-20.10163714718956</v>
      </c>
      <c r="T23" s="8" t="s">
        <v>16</v>
      </c>
      <c r="U23" s="41">
        <v>-29.605233102675193</v>
      </c>
      <c r="V23" s="8" t="s">
        <v>16</v>
      </c>
      <c r="W23" s="41">
        <v>37.378438284797362</v>
      </c>
    </row>
    <row r="24" spans="2:23" x14ac:dyDescent="0.25">
      <c r="M24" s="34">
        <v>6</v>
      </c>
      <c r="N24" s="34" t="s">
        <v>13</v>
      </c>
      <c r="R24" s="8" t="s">
        <v>18</v>
      </c>
      <c r="S24" s="41">
        <v>-0.7</v>
      </c>
      <c r="T24" s="8" t="s">
        <v>18</v>
      </c>
      <c r="U24" s="41">
        <v>21.417965835141231</v>
      </c>
      <c r="V24" s="8" t="s">
        <v>19</v>
      </c>
      <c r="W24" s="41">
        <v>-32.485373838585978</v>
      </c>
    </row>
    <row r="25" spans="2:23" x14ac:dyDescent="0.25">
      <c r="R25" s="8" t="s">
        <v>20</v>
      </c>
      <c r="S25" s="41">
        <v>33.4</v>
      </c>
      <c r="T25" s="8" t="s">
        <v>21</v>
      </c>
      <c r="U25" s="41">
        <v>-45.0312135305875</v>
      </c>
      <c r="V25" s="8" t="s">
        <v>21</v>
      </c>
      <c r="W25" s="41">
        <v>8.1689658433278556</v>
      </c>
    </row>
    <row r="26" spans="2:23" x14ac:dyDescent="0.25">
      <c r="R26" s="8" t="s">
        <v>25</v>
      </c>
      <c r="S26" s="41">
        <v>-13.8</v>
      </c>
      <c r="T26" s="8" t="s">
        <v>25</v>
      </c>
      <c r="U26" s="41">
        <v>2.9155879243913678</v>
      </c>
      <c r="V26" s="8" t="s">
        <v>12</v>
      </c>
      <c r="W26" s="41">
        <v>-42.822467427030524</v>
      </c>
    </row>
    <row r="27" spans="2:23" x14ac:dyDescent="0.25">
      <c r="R27" s="8" t="s">
        <v>14</v>
      </c>
      <c r="S27" s="41">
        <v>-49.421475459075815</v>
      </c>
      <c r="T27" s="8" t="s">
        <v>14</v>
      </c>
      <c r="U27" s="41">
        <v>-49.421475459075815</v>
      </c>
      <c r="V27" s="8" t="s">
        <v>14</v>
      </c>
      <c r="W27" s="41">
        <v>5.5993064344877688</v>
      </c>
    </row>
    <row r="28" spans="2:23" x14ac:dyDescent="0.25">
      <c r="R28" s="8" t="s">
        <v>16</v>
      </c>
      <c r="S28" s="41">
        <v>-26.4</v>
      </c>
      <c r="T28" s="8" t="s">
        <v>16</v>
      </c>
      <c r="U28" s="41">
        <v>34.319720087962949</v>
      </c>
      <c r="V28" s="8" t="s">
        <v>16</v>
      </c>
      <c r="W28" s="41">
        <v>34.319720087962949</v>
      </c>
    </row>
    <row r="29" spans="2:23" x14ac:dyDescent="0.25">
      <c r="B29" s="33" t="s">
        <v>137</v>
      </c>
    </row>
    <row r="30" spans="2:23" x14ac:dyDescent="0.25">
      <c r="B30" t="s">
        <v>124</v>
      </c>
      <c r="G30" t="s">
        <v>132</v>
      </c>
    </row>
    <row r="31" spans="2:23" x14ac:dyDescent="0.25">
      <c r="B31" s="8" t="s">
        <v>125</v>
      </c>
      <c r="C31" s="8" t="s">
        <v>126</v>
      </c>
      <c r="D31" s="8" t="s">
        <v>127</v>
      </c>
      <c r="E31" s="8" t="s">
        <v>324</v>
      </c>
      <c r="F31" s="8"/>
      <c r="G31" s="18" t="s">
        <v>126</v>
      </c>
      <c r="H31" s="18" t="s">
        <v>127</v>
      </c>
      <c r="I31" s="18" t="s">
        <v>325</v>
      </c>
      <c r="J31" s="18"/>
      <c r="P31" s="18"/>
      <c r="Q31" s="8" t="s">
        <v>169</v>
      </c>
      <c r="R31" s="8" t="s">
        <v>4</v>
      </c>
      <c r="S31" s="8" t="s">
        <v>122</v>
      </c>
    </row>
    <row r="32" spans="2:23" x14ac:dyDescent="0.25">
      <c r="B32" s="8"/>
      <c r="C32" s="8" t="s">
        <v>5</v>
      </c>
      <c r="D32" s="8" t="s">
        <v>5</v>
      </c>
      <c r="E32" s="8" t="s">
        <v>128</v>
      </c>
      <c r="F32" s="8" t="s">
        <v>5</v>
      </c>
      <c r="G32" s="8" t="s">
        <v>5</v>
      </c>
      <c r="H32" s="18"/>
      <c r="I32" s="18"/>
      <c r="J32" s="18"/>
      <c r="P32" s="18"/>
      <c r="Q32" s="8" t="s">
        <v>5</v>
      </c>
      <c r="R32" s="8"/>
      <c r="S32" s="8"/>
    </row>
    <row r="33" spans="2:19" x14ac:dyDescent="0.25">
      <c r="B33" s="8">
        <v>0.155</v>
      </c>
      <c r="C33" s="17">
        <v>258.065</v>
      </c>
      <c r="D33" s="8">
        <v>243</v>
      </c>
      <c r="E33" s="8">
        <v>2034</v>
      </c>
      <c r="F33" s="17">
        <f>48000*10/E33</f>
        <v>235.98820058997049</v>
      </c>
      <c r="G33" s="17">
        <v>413.79300000000001</v>
      </c>
      <c r="H33" s="8">
        <v>411</v>
      </c>
      <c r="I33" s="8">
        <v>1156</v>
      </c>
      <c r="J33" s="17">
        <f>480000/I33</f>
        <v>415.2249134948097</v>
      </c>
      <c r="P33" s="8" t="s">
        <v>47</v>
      </c>
      <c r="Q33" s="8">
        <v>243</v>
      </c>
      <c r="R33" s="8" t="s">
        <v>272</v>
      </c>
      <c r="S33" s="17">
        <v>-27.564627179566312</v>
      </c>
    </row>
    <row r="34" spans="2:19" x14ac:dyDescent="0.25">
      <c r="B34" s="8">
        <v>0.255</v>
      </c>
      <c r="C34" s="17">
        <v>255.13</v>
      </c>
      <c r="D34" s="8">
        <v>248</v>
      </c>
      <c r="E34" s="8">
        <v>2030</v>
      </c>
      <c r="F34" s="17">
        <f t="shared" ref="F34:F36" si="10">48000*10/E34</f>
        <v>236.45320197044336</v>
      </c>
      <c r="G34" s="17">
        <v>410.25599999999997</v>
      </c>
      <c r="H34" s="8">
        <v>413</v>
      </c>
      <c r="I34" s="8">
        <v>1153</v>
      </c>
      <c r="J34" s="17">
        <f t="shared" ref="J34:J36" si="11">480000/I34</f>
        <v>416.30529054640067</v>
      </c>
      <c r="P34" s="8" t="s">
        <v>48</v>
      </c>
      <c r="Q34" s="8">
        <v>274</v>
      </c>
      <c r="R34" s="8" t="s">
        <v>273</v>
      </c>
      <c r="S34" s="17">
        <v>-20.10163714718956</v>
      </c>
    </row>
    <row r="35" spans="2:19" x14ac:dyDescent="0.25">
      <c r="B35" s="8">
        <v>0.42499999999999999</v>
      </c>
      <c r="C35" s="17">
        <v>251.309</v>
      </c>
      <c r="D35" s="8">
        <v>246</v>
      </c>
      <c r="E35" s="8">
        <v>2034</v>
      </c>
      <c r="F35" s="17">
        <f t="shared" si="10"/>
        <v>235.98820058997049</v>
      </c>
      <c r="G35" s="17">
        <v>410.25599999999997</v>
      </c>
      <c r="H35" s="8">
        <v>413</v>
      </c>
      <c r="I35" s="8">
        <v>1156</v>
      </c>
      <c r="J35" s="17">
        <f t="shared" si="11"/>
        <v>415.2249134948097</v>
      </c>
      <c r="P35" s="8" t="s">
        <v>49</v>
      </c>
      <c r="Q35" s="8">
        <v>311</v>
      </c>
      <c r="R35" s="8" t="s">
        <v>259</v>
      </c>
      <c r="S35" s="17">
        <v>-0.7</v>
      </c>
    </row>
    <row r="36" spans="2:19" x14ac:dyDescent="0.25">
      <c r="B36" s="8">
        <v>1</v>
      </c>
      <c r="C36" s="17">
        <v>242.42400000000001</v>
      </c>
      <c r="D36" s="8">
        <v>244</v>
      </c>
      <c r="E36" s="8">
        <v>2037</v>
      </c>
      <c r="F36" s="17">
        <f t="shared" si="10"/>
        <v>235.64064801178202</v>
      </c>
      <c r="G36" s="17">
        <v>410.25599999999997</v>
      </c>
      <c r="H36" s="8">
        <v>414</v>
      </c>
      <c r="I36" s="8">
        <v>1153</v>
      </c>
      <c r="J36" s="17">
        <f t="shared" si="11"/>
        <v>416.30529054640067</v>
      </c>
      <c r="P36" s="8" t="s">
        <v>50</v>
      </c>
      <c r="Q36" s="8">
        <v>361</v>
      </c>
      <c r="R36" s="8" t="s">
        <v>274</v>
      </c>
      <c r="S36" s="17">
        <v>33.4</v>
      </c>
    </row>
    <row r="37" spans="2:19" x14ac:dyDescent="0.25">
      <c r="F37" s="4"/>
      <c r="G37" s="4"/>
      <c r="P37" s="8" t="s">
        <v>51</v>
      </c>
      <c r="Q37" s="8">
        <v>412</v>
      </c>
      <c r="R37" s="8" t="s">
        <v>257</v>
      </c>
      <c r="S37" s="17">
        <v>-13.8</v>
      </c>
    </row>
    <row r="38" spans="2:19" x14ac:dyDescent="0.25">
      <c r="B38" t="s">
        <v>133</v>
      </c>
      <c r="P38" s="8" t="s">
        <v>54</v>
      </c>
      <c r="Q38" s="8">
        <v>480</v>
      </c>
      <c r="R38" s="8" t="s">
        <v>275</v>
      </c>
      <c r="S38" s="17">
        <v>-49.421475459075815</v>
      </c>
    </row>
    <row r="39" spans="2:19" x14ac:dyDescent="0.25">
      <c r="B39" t="s">
        <v>134</v>
      </c>
      <c r="P39" s="8" t="s">
        <v>52</v>
      </c>
      <c r="Q39" s="8">
        <v>546</v>
      </c>
      <c r="R39" s="8" t="s">
        <v>276</v>
      </c>
      <c r="S39" s="17">
        <v>-26.4</v>
      </c>
    </row>
    <row r="40" spans="2:19" x14ac:dyDescent="0.25">
      <c r="P40" s="8" t="s">
        <v>55</v>
      </c>
      <c r="Q40" s="8">
        <v>630</v>
      </c>
      <c r="R40" s="8" t="s">
        <v>264</v>
      </c>
      <c r="S40" s="17">
        <v>21.417965835141231</v>
      </c>
    </row>
    <row r="41" spans="2:19" x14ac:dyDescent="0.25">
      <c r="B41" t="s">
        <v>319</v>
      </c>
      <c r="P41" s="8" t="s">
        <v>56</v>
      </c>
      <c r="Q41" s="8">
        <v>721</v>
      </c>
      <c r="R41" s="8" t="s">
        <v>258</v>
      </c>
      <c r="S41" s="17">
        <v>-45.0312135305875</v>
      </c>
    </row>
    <row r="42" spans="2:19" x14ac:dyDescent="0.25">
      <c r="B42" t="s">
        <v>136</v>
      </c>
      <c r="P42" s="8" t="s">
        <v>57</v>
      </c>
      <c r="Q42" s="8">
        <v>832</v>
      </c>
      <c r="R42" s="8" t="s">
        <v>277</v>
      </c>
      <c r="S42" s="17">
        <v>2.9155879243913678</v>
      </c>
    </row>
    <row r="43" spans="2:19" x14ac:dyDescent="0.25">
      <c r="B43" t="s">
        <v>138</v>
      </c>
      <c r="P43" s="8" t="s">
        <v>58</v>
      </c>
      <c r="Q43" s="8">
        <v>960</v>
      </c>
      <c r="R43" s="8" t="s">
        <v>278</v>
      </c>
      <c r="S43" s="17">
        <v>-49.421475459075815</v>
      </c>
    </row>
    <row r="44" spans="2:19" x14ac:dyDescent="0.25">
      <c r="P44" s="8" t="s">
        <v>61</v>
      </c>
      <c r="Q44" s="8">
        <v>1131</v>
      </c>
      <c r="R44" s="8" t="s">
        <v>279</v>
      </c>
      <c r="S44" s="17">
        <v>34.319720087962949</v>
      </c>
    </row>
    <row r="45" spans="2:19" x14ac:dyDescent="0.25">
      <c r="P45" s="8" t="s">
        <v>62</v>
      </c>
      <c r="Q45" s="8">
        <v>1294</v>
      </c>
      <c r="R45" s="8" t="s">
        <v>267</v>
      </c>
      <c r="S45" s="17">
        <v>-32.485373838585978</v>
      </c>
    </row>
    <row r="46" spans="2:19" x14ac:dyDescent="0.25">
      <c r="P46" s="8" t="s">
        <v>63</v>
      </c>
      <c r="Q46" s="8">
        <v>1487</v>
      </c>
      <c r="R46" s="8" t="s">
        <v>280</v>
      </c>
      <c r="S46" s="17">
        <v>8.1689658433278556</v>
      </c>
    </row>
    <row r="47" spans="2:19" x14ac:dyDescent="0.25">
      <c r="P47" s="8" t="s">
        <v>64</v>
      </c>
      <c r="Q47" s="8">
        <v>1717</v>
      </c>
      <c r="R47" s="8" t="s">
        <v>40</v>
      </c>
      <c r="S47" s="17">
        <v>-42.822467427030524</v>
      </c>
    </row>
    <row r="48" spans="2:19" x14ac:dyDescent="0.25">
      <c r="P48" s="8" t="s">
        <v>59</v>
      </c>
      <c r="Q48" s="8">
        <v>1982</v>
      </c>
      <c r="R48" s="8" t="s">
        <v>281</v>
      </c>
      <c r="S48" s="17">
        <v>5.5993064344877688</v>
      </c>
    </row>
    <row r="49" spans="16:19" x14ac:dyDescent="0.25">
      <c r="P49" s="8" t="s">
        <v>65</v>
      </c>
      <c r="Q49" s="8">
        <v>2262</v>
      </c>
      <c r="R49" s="8" t="s">
        <v>282</v>
      </c>
      <c r="S49" s="17">
        <v>34.319720087962949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43"/>
  <sheetViews>
    <sheetView topLeftCell="Q9" workbookViewId="0">
      <selection activeCell="AI23" sqref="AI23"/>
    </sheetView>
  </sheetViews>
  <sheetFormatPr baseColWidth="10" defaultRowHeight="15" x14ac:dyDescent="0.25"/>
  <cols>
    <col min="1" max="1" width="6.5703125" customWidth="1"/>
    <col min="2" max="2" width="9.140625" customWidth="1"/>
    <col min="4" max="4" width="6.5703125" customWidth="1"/>
    <col min="5" max="5" width="9.42578125" customWidth="1"/>
    <col min="6" max="6" width="11.28515625" customWidth="1"/>
    <col min="22" max="22" width="6.28515625" customWidth="1"/>
    <col min="23" max="23" width="7" customWidth="1"/>
    <col min="24" max="24" width="3.28515625" customWidth="1"/>
    <col min="25" max="25" width="5.28515625" customWidth="1"/>
    <col min="26" max="26" width="5" customWidth="1"/>
    <col min="27" max="27" width="3.28515625" customWidth="1"/>
    <col min="28" max="28" width="5.28515625" customWidth="1"/>
    <col min="29" max="29" width="7.5703125" customWidth="1"/>
    <col min="30" max="30" width="3.28515625" bestFit="1" customWidth="1"/>
    <col min="31" max="31" width="5.28515625" bestFit="1" customWidth="1"/>
    <col min="32" max="32" width="5" bestFit="1" customWidth="1"/>
    <col min="33" max="33" width="3.28515625" bestFit="1" customWidth="1"/>
    <col min="34" max="34" width="5.28515625" bestFit="1" customWidth="1"/>
    <col min="35" max="35" width="8.28515625" customWidth="1"/>
    <col min="36" max="36" width="3.140625" bestFit="1" customWidth="1"/>
    <col min="37" max="37" width="5.28515625" bestFit="1" customWidth="1"/>
    <col min="38" max="38" width="7" customWidth="1"/>
    <col min="39" max="39" width="5" bestFit="1" customWidth="1"/>
    <col min="40" max="40" width="5.28515625" bestFit="1" customWidth="1"/>
    <col min="43" max="43" width="12.5703125" bestFit="1" customWidth="1"/>
  </cols>
  <sheetData>
    <row r="1" spans="1:45" ht="15.75" x14ac:dyDescent="0.25">
      <c r="A1" s="32" t="s">
        <v>116</v>
      </c>
      <c r="V1" s="32" t="s">
        <v>207</v>
      </c>
    </row>
    <row r="2" spans="1:45" x14ac:dyDescent="0.25">
      <c r="V2" s="31" t="s">
        <v>206</v>
      </c>
    </row>
    <row r="3" spans="1:45" x14ac:dyDescent="0.25">
      <c r="A3" t="s">
        <v>139</v>
      </c>
      <c r="V3" t="s">
        <v>152</v>
      </c>
    </row>
    <row r="4" spans="1:45" x14ac:dyDescent="0.25">
      <c r="A4" s="8"/>
      <c r="B4" s="37"/>
      <c r="C4" s="8" t="s">
        <v>121</v>
      </c>
      <c r="D4" s="8" t="s">
        <v>4</v>
      </c>
      <c r="E4" s="8" t="s">
        <v>68</v>
      </c>
      <c r="F4" s="37" t="s">
        <v>122</v>
      </c>
      <c r="H4" s="8" t="s">
        <v>53</v>
      </c>
      <c r="I4" s="37" t="s">
        <v>66</v>
      </c>
      <c r="J4" s="8" t="s">
        <v>67</v>
      </c>
      <c r="K4" s="8" t="s">
        <v>4</v>
      </c>
      <c r="L4" s="8" t="s">
        <v>68</v>
      </c>
      <c r="M4" s="37" t="s">
        <v>69</v>
      </c>
      <c r="O4" s="8" t="s">
        <v>60</v>
      </c>
      <c r="P4" s="37" t="s">
        <v>66</v>
      </c>
      <c r="Q4" s="8" t="s">
        <v>67</v>
      </c>
      <c r="R4" s="8" t="s">
        <v>4</v>
      </c>
      <c r="S4" s="8" t="s">
        <v>68</v>
      </c>
      <c r="T4" s="37" t="s">
        <v>69</v>
      </c>
      <c r="V4" s="46" t="s">
        <v>146</v>
      </c>
      <c r="W4" s="45"/>
      <c r="X4" s="45"/>
      <c r="Y4" s="43"/>
      <c r="Z4" s="42" t="s">
        <v>147</v>
      </c>
      <c r="AA4" s="45"/>
      <c r="AB4" s="43"/>
      <c r="AC4" s="46" t="s">
        <v>149</v>
      </c>
      <c r="AD4" s="45"/>
      <c r="AE4" s="43"/>
      <c r="AF4" s="42" t="s">
        <v>148</v>
      </c>
      <c r="AG4" s="45"/>
      <c r="AH4" s="43"/>
      <c r="AI4" s="46" t="s">
        <v>150</v>
      </c>
      <c r="AJ4" s="45"/>
      <c r="AK4" s="43"/>
      <c r="AL4" s="46" t="s">
        <v>151</v>
      </c>
      <c r="AM4" s="45"/>
      <c r="AN4" s="43"/>
    </row>
    <row r="5" spans="1:45" x14ac:dyDescent="0.25">
      <c r="A5" s="8" t="s">
        <v>45</v>
      </c>
      <c r="B5" s="37" t="s">
        <v>5</v>
      </c>
      <c r="C5" s="8" t="s">
        <v>8</v>
      </c>
      <c r="D5" s="8"/>
      <c r="E5" s="8"/>
      <c r="F5" s="37"/>
      <c r="H5" s="8" t="s">
        <v>45</v>
      </c>
      <c r="I5" s="37" t="s">
        <v>5</v>
      </c>
      <c r="J5" s="8" t="s">
        <v>8</v>
      </c>
      <c r="K5" s="8"/>
      <c r="L5" s="8"/>
      <c r="M5" s="37"/>
      <c r="O5" s="18"/>
      <c r="P5" s="37" t="s">
        <v>5</v>
      </c>
      <c r="Q5" s="8" t="s">
        <v>8</v>
      </c>
      <c r="R5" s="8"/>
      <c r="S5" s="8"/>
      <c r="T5" s="37"/>
      <c r="V5" s="8" t="s">
        <v>54</v>
      </c>
      <c r="W5" s="47">
        <v>239.1</v>
      </c>
      <c r="X5" s="8" t="s">
        <v>13</v>
      </c>
      <c r="Y5" s="17">
        <v>44.132727559526195</v>
      </c>
      <c r="Z5" s="47">
        <v>243</v>
      </c>
      <c r="AA5" s="8" t="s">
        <v>14</v>
      </c>
      <c r="AB5" s="17">
        <v>-27.564627179566312</v>
      </c>
      <c r="AC5" s="34">
        <v>476.2</v>
      </c>
      <c r="AD5" s="8" t="s">
        <v>14</v>
      </c>
      <c r="AE5" s="17">
        <v>36.876916229973446</v>
      </c>
      <c r="AF5" s="34">
        <v>480</v>
      </c>
      <c r="AG5" s="8" t="s">
        <v>14</v>
      </c>
      <c r="AH5" s="17">
        <v>-49.070916776281251</v>
      </c>
      <c r="AI5" s="37">
        <v>992.2</v>
      </c>
      <c r="AJ5" s="8" t="s">
        <v>14</v>
      </c>
      <c r="AK5" s="17">
        <v>7.694386217081056</v>
      </c>
      <c r="AL5" s="37">
        <v>960</v>
      </c>
      <c r="AM5" s="8" t="s">
        <v>14</v>
      </c>
      <c r="AN5" s="17">
        <v>-49.421475459075815</v>
      </c>
    </row>
    <row r="6" spans="1:45" x14ac:dyDescent="0.25">
      <c r="A6" s="8" t="s">
        <v>47</v>
      </c>
      <c r="B6" s="37">
        <v>239.1</v>
      </c>
      <c r="C6" s="8" t="s">
        <v>70</v>
      </c>
      <c r="D6" s="8" t="s">
        <v>13</v>
      </c>
      <c r="E6" s="17">
        <v>233.08188075904508</v>
      </c>
      <c r="F6" s="41">
        <f t="shared" ref="F6:F12" si="0">1200*LN(B6/E6)/LN(2)</f>
        <v>44.132727559526195</v>
      </c>
      <c r="H6" s="8" t="s">
        <v>54</v>
      </c>
      <c r="I6" s="37">
        <v>476.2</v>
      </c>
      <c r="J6" s="8" t="s">
        <v>70</v>
      </c>
      <c r="K6" s="8" t="s">
        <v>14</v>
      </c>
      <c r="L6" s="17">
        <f>2*E6</f>
        <v>466.16376151809015</v>
      </c>
      <c r="M6" s="41">
        <f>1200*LN(I6/L6)/LN(2)</f>
        <v>36.876916229973446</v>
      </c>
      <c r="O6" s="8" t="s">
        <v>58</v>
      </c>
      <c r="P6" s="37">
        <v>992.2</v>
      </c>
      <c r="Q6" s="8" t="s">
        <v>70</v>
      </c>
      <c r="R6" s="8" t="s">
        <v>14</v>
      </c>
      <c r="S6" s="17">
        <v>987.8</v>
      </c>
      <c r="T6" s="41">
        <f>1200*LN(P6/S6)/LN(2)</f>
        <v>7.694386217081056</v>
      </c>
      <c r="V6" s="8" t="s">
        <v>52</v>
      </c>
      <c r="W6" s="47">
        <v>275.2</v>
      </c>
      <c r="X6" s="8" t="s">
        <v>16</v>
      </c>
      <c r="Y6" s="17">
        <v>-12.53614492213897</v>
      </c>
      <c r="Z6" s="47">
        <v>274</v>
      </c>
      <c r="AA6" s="8" t="s">
        <v>16</v>
      </c>
      <c r="AB6" s="17">
        <v>-20.10163714718956</v>
      </c>
      <c r="AC6" s="34">
        <v>555.9</v>
      </c>
      <c r="AD6" s="8" t="s">
        <v>16</v>
      </c>
      <c r="AE6" s="17">
        <v>4.6777495334497798</v>
      </c>
      <c r="AF6" s="34">
        <v>545</v>
      </c>
      <c r="AG6" s="8" t="s">
        <v>16</v>
      </c>
      <c r="AH6" s="17">
        <v>-29.605233102675193</v>
      </c>
      <c r="AI6" s="37">
        <v>1142.2</v>
      </c>
      <c r="AJ6" s="8" t="s">
        <v>17</v>
      </c>
      <c r="AK6" s="17">
        <v>-48.512166986812737</v>
      </c>
      <c r="AL6" s="37">
        <v>1133</v>
      </c>
      <c r="AM6" s="8" t="s">
        <v>16</v>
      </c>
      <c r="AN6" s="17">
        <v>37.378438284797362</v>
      </c>
    </row>
    <row r="7" spans="1:45" x14ac:dyDescent="0.25">
      <c r="A7" s="8" t="s">
        <v>48</v>
      </c>
      <c r="B7" s="37">
        <v>275.2</v>
      </c>
      <c r="C7" s="17">
        <f>1200*LN(B7/B6)/LN(2)</f>
        <v>243.43960798856412</v>
      </c>
      <c r="D7" s="8" t="s">
        <v>16</v>
      </c>
      <c r="E7" s="8">
        <v>277.2</v>
      </c>
      <c r="F7" s="41">
        <f t="shared" si="0"/>
        <v>-12.53614492213897</v>
      </c>
      <c r="H7" s="8" t="s">
        <v>52</v>
      </c>
      <c r="I7" s="37">
        <v>555.9</v>
      </c>
      <c r="J7" s="17">
        <f>1200*LN(I7/I6)/LN(2)</f>
        <v>267.90931377370538</v>
      </c>
      <c r="K7" s="8" t="s">
        <v>16</v>
      </c>
      <c r="L7" s="17">
        <f t="shared" ref="L7:L10" si="1">2*E7</f>
        <v>554.4</v>
      </c>
      <c r="M7" s="41">
        <f t="shared" ref="M7:M12" si="2">1200*LN(I7/L7)/LN(2)</f>
        <v>4.6777495334497798</v>
      </c>
      <c r="O7" s="8" t="s">
        <v>61</v>
      </c>
      <c r="P7" s="37">
        <v>1142.2</v>
      </c>
      <c r="Q7" s="17">
        <f>1200*LN(P7/P6)/LN(2)</f>
        <v>243.73491283640308</v>
      </c>
      <c r="R7" s="8" t="s">
        <v>17</v>
      </c>
      <c r="S7" s="17">
        <v>1174.6590716696326</v>
      </c>
      <c r="T7" s="41">
        <f t="shared" ref="T7:T11" si="3">1200*LN(P7/S7)/LN(2)</f>
        <v>-48.512166986812737</v>
      </c>
      <c r="V7" s="8" t="s">
        <v>55</v>
      </c>
      <c r="W7" s="47">
        <v>315.89999999999998</v>
      </c>
      <c r="X7" s="8" t="s">
        <v>18</v>
      </c>
      <c r="Y7" s="17">
        <v>26.357296001819627</v>
      </c>
      <c r="Z7" s="47">
        <v>311</v>
      </c>
      <c r="AA7" s="8" t="s">
        <v>18</v>
      </c>
      <c r="AB7" s="17">
        <v>-0.70673207287021267</v>
      </c>
      <c r="AC7" s="34">
        <v>644</v>
      </c>
      <c r="AD7" s="8" t="s">
        <v>19</v>
      </c>
      <c r="AE7" s="17">
        <v>-40.531402492053836</v>
      </c>
      <c r="AF7" s="34">
        <v>630</v>
      </c>
      <c r="AG7" s="8" t="s">
        <v>18</v>
      </c>
      <c r="AH7" s="17">
        <v>21.417965835141231</v>
      </c>
      <c r="AI7" s="37">
        <v>1309</v>
      </c>
      <c r="AJ7" s="8" t="s">
        <v>19</v>
      </c>
      <c r="AK7" s="17">
        <v>-12.532397895306048</v>
      </c>
      <c r="AL7" s="37">
        <v>1294</v>
      </c>
      <c r="AM7" s="8" t="s">
        <v>19</v>
      </c>
      <c r="AN7" s="17">
        <v>-32.485373838585978</v>
      </c>
    </row>
    <row r="8" spans="1:45" x14ac:dyDescent="0.25">
      <c r="A8" s="8" t="s">
        <v>49</v>
      </c>
      <c r="B8" s="37">
        <v>315.89999999999998</v>
      </c>
      <c r="C8" s="17">
        <f t="shared" ref="C8:C12" si="4">1200*LN(B8/B7)/LN(2)</f>
        <v>238.78496045373001</v>
      </c>
      <c r="D8" s="8" t="s">
        <v>18</v>
      </c>
      <c r="E8" s="2">
        <v>311.12698372208121</v>
      </c>
      <c r="F8" s="41">
        <f t="shared" si="0"/>
        <v>26.357296001819627</v>
      </c>
      <c r="H8" s="8" t="s">
        <v>55</v>
      </c>
      <c r="I8" s="37">
        <v>644</v>
      </c>
      <c r="J8" s="17">
        <f t="shared" ref="J8:J12" si="5">1200*LN(I8/I7)/LN(2)</f>
        <v>254.68236750426888</v>
      </c>
      <c r="K8" s="8" t="s">
        <v>19</v>
      </c>
      <c r="L8" s="17">
        <v>659.25511382574086</v>
      </c>
      <c r="M8" s="41">
        <f t="shared" si="2"/>
        <v>-40.531402492053836</v>
      </c>
      <c r="O8" s="8" t="s">
        <v>62</v>
      </c>
      <c r="P8" s="37">
        <v>1309</v>
      </c>
      <c r="Q8" s="17">
        <f t="shared" ref="Q8:Q12" si="6">1200*LN(P8/P7)/LN(2)</f>
        <v>235.9797690915066</v>
      </c>
      <c r="R8" s="8" t="s">
        <v>19</v>
      </c>
      <c r="S8" s="17">
        <v>1318.5102276514824</v>
      </c>
      <c r="T8" s="41">
        <f t="shared" si="3"/>
        <v>-12.532397895306048</v>
      </c>
      <c r="V8" s="8" t="s">
        <v>56</v>
      </c>
      <c r="W8" s="47">
        <v>365</v>
      </c>
      <c r="X8" s="8" t="s">
        <v>21</v>
      </c>
      <c r="Y8" s="17">
        <v>-23.528471708737882</v>
      </c>
      <c r="Z8" s="47">
        <v>370</v>
      </c>
      <c r="AA8" s="8" t="s">
        <v>21</v>
      </c>
      <c r="AB8" s="17">
        <v>-42.605623964988155</v>
      </c>
      <c r="AC8" s="34">
        <v>744</v>
      </c>
      <c r="AD8" s="8" t="s">
        <v>21</v>
      </c>
      <c r="AE8" s="17">
        <v>9.3328207100630181</v>
      </c>
      <c r="AF8" s="34">
        <v>721</v>
      </c>
      <c r="AG8" s="8" t="s">
        <v>21</v>
      </c>
      <c r="AH8" s="17">
        <v>-45.0312135305875</v>
      </c>
      <c r="AI8" s="37">
        <v>1520.6</v>
      </c>
      <c r="AJ8" s="8" t="s">
        <v>21</v>
      </c>
      <c r="AK8" s="17">
        <v>46.852224396521294</v>
      </c>
      <c r="AL8" s="37">
        <v>1487</v>
      </c>
      <c r="AM8" s="8" t="s">
        <v>21</v>
      </c>
      <c r="AN8" s="17">
        <v>8.1689658433278556</v>
      </c>
    </row>
    <row r="9" spans="1:45" x14ac:dyDescent="0.25">
      <c r="A9" s="8" t="s">
        <v>50</v>
      </c>
      <c r="B9" s="37">
        <v>365</v>
      </c>
      <c r="C9" s="17">
        <f t="shared" si="4"/>
        <v>250.11423228944284</v>
      </c>
      <c r="D9" s="8" t="s">
        <v>21</v>
      </c>
      <c r="E9" s="17">
        <v>369.9944227116348</v>
      </c>
      <c r="F9" s="41">
        <f t="shared" si="0"/>
        <v>-23.528471708737882</v>
      </c>
      <c r="H9" s="8" t="s">
        <v>56</v>
      </c>
      <c r="I9" s="37">
        <v>744</v>
      </c>
      <c r="J9" s="17">
        <f t="shared" si="5"/>
        <v>249.89031959209723</v>
      </c>
      <c r="K9" s="8" t="s">
        <v>21</v>
      </c>
      <c r="L9" s="17">
        <v>740</v>
      </c>
      <c r="M9" s="41">
        <f t="shared" si="2"/>
        <v>9.3328207100630181</v>
      </c>
      <c r="O9" s="8" t="s">
        <v>63</v>
      </c>
      <c r="P9" s="37">
        <v>1520.6</v>
      </c>
      <c r="Q9" s="17">
        <f t="shared" si="6"/>
        <v>259.41071868180683</v>
      </c>
      <c r="R9" s="8" t="s">
        <v>21</v>
      </c>
      <c r="S9" s="17">
        <f t="shared" ref="S9:S11" si="7">2*L9</f>
        <v>1480</v>
      </c>
      <c r="T9" s="41">
        <f t="shared" si="3"/>
        <v>46.852224396521294</v>
      </c>
      <c r="V9" s="8" t="s">
        <v>57</v>
      </c>
      <c r="W9" s="47">
        <v>416.1</v>
      </c>
      <c r="X9" s="8" t="s">
        <v>25</v>
      </c>
      <c r="Y9" s="17">
        <v>3.3316999439568602</v>
      </c>
      <c r="Z9" s="47">
        <v>412</v>
      </c>
      <c r="AA9" s="8" t="s">
        <v>25</v>
      </c>
      <c r="AB9" s="17">
        <v>-13.811441225057187</v>
      </c>
      <c r="AC9" s="34">
        <v>853.4</v>
      </c>
      <c r="AD9" s="8" t="s">
        <v>25</v>
      </c>
      <c r="AE9" s="17">
        <v>46.881886531579383</v>
      </c>
      <c r="AF9" s="34">
        <v>832</v>
      </c>
      <c r="AG9" s="8" t="s">
        <v>25</v>
      </c>
      <c r="AH9" s="17">
        <v>2.9155879243913678</v>
      </c>
      <c r="AI9" s="37">
        <v>1741</v>
      </c>
      <c r="AJ9" s="8" t="s">
        <v>12</v>
      </c>
      <c r="AK9" s="17">
        <v>-18.791071048270123</v>
      </c>
      <c r="AL9" s="37">
        <v>1717</v>
      </c>
      <c r="AM9" s="8" t="s">
        <v>12</v>
      </c>
      <c r="AN9" s="17">
        <v>-42.822467427030524</v>
      </c>
    </row>
    <row r="10" spans="1:45" x14ac:dyDescent="0.25">
      <c r="A10" s="8" t="s">
        <v>51</v>
      </c>
      <c r="B10" s="37">
        <v>416.1</v>
      </c>
      <c r="C10" s="17">
        <f t="shared" si="4"/>
        <v>226.84058926802058</v>
      </c>
      <c r="D10" s="8" t="s">
        <v>25</v>
      </c>
      <c r="E10" s="8">
        <v>415.3</v>
      </c>
      <c r="F10" s="41">
        <f t="shared" si="0"/>
        <v>3.3316999439568602</v>
      </c>
      <c r="H10" s="8" t="s">
        <v>57</v>
      </c>
      <c r="I10" s="37">
        <v>853.4</v>
      </c>
      <c r="J10" s="17">
        <f t="shared" si="5"/>
        <v>237.50338704686109</v>
      </c>
      <c r="K10" s="8" t="s">
        <v>25</v>
      </c>
      <c r="L10" s="17">
        <f t="shared" si="1"/>
        <v>830.6</v>
      </c>
      <c r="M10" s="41">
        <f t="shared" si="2"/>
        <v>46.881886531579383</v>
      </c>
      <c r="O10" s="8" t="s">
        <v>64</v>
      </c>
      <c r="P10" s="37">
        <v>1741</v>
      </c>
      <c r="Q10" s="17">
        <f t="shared" si="6"/>
        <v>234.3306081652255</v>
      </c>
      <c r="R10" s="8" t="s">
        <v>12</v>
      </c>
      <c r="S10" s="17">
        <v>1760</v>
      </c>
      <c r="T10" s="41">
        <f t="shared" si="3"/>
        <v>-18.791071048270123</v>
      </c>
      <c r="V10" s="8" t="s">
        <v>58</v>
      </c>
      <c r="W10" s="47">
        <v>476.4</v>
      </c>
      <c r="X10" s="8" t="s">
        <v>13</v>
      </c>
      <c r="Y10" s="17">
        <v>37.603867342508025</v>
      </c>
      <c r="Z10" s="47">
        <v>480</v>
      </c>
      <c r="AA10" s="8" t="s">
        <v>14</v>
      </c>
      <c r="AB10" s="17">
        <v>-49.421475459075815</v>
      </c>
      <c r="AC10" s="34">
        <v>992.2</v>
      </c>
      <c r="AD10" s="8" t="s">
        <v>14</v>
      </c>
      <c r="AE10" s="17">
        <v>7.7529201767842784</v>
      </c>
      <c r="AF10" s="34">
        <v>960</v>
      </c>
      <c r="AG10" s="8" t="s">
        <v>14</v>
      </c>
      <c r="AH10" s="17">
        <v>-49.421475459075815</v>
      </c>
      <c r="AI10" s="41">
        <v>2006.11</v>
      </c>
      <c r="AJ10" s="8" t="s">
        <v>14</v>
      </c>
      <c r="AK10" s="17">
        <v>26.590342975744448</v>
      </c>
      <c r="AL10" s="37">
        <v>1982</v>
      </c>
      <c r="AM10" s="8" t="s">
        <v>14</v>
      </c>
      <c r="AN10" s="17">
        <v>5.5993064344877688</v>
      </c>
    </row>
    <row r="11" spans="1:45" x14ac:dyDescent="0.25">
      <c r="A11" s="8" t="s">
        <v>54</v>
      </c>
      <c r="B11" s="37">
        <v>476.4</v>
      </c>
      <c r="C11" s="17">
        <f t="shared" si="4"/>
        <v>234.29174978322598</v>
      </c>
      <c r="D11" s="8" t="s">
        <v>13</v>
      </c>
      <c r="E11" s="2">
        <v>466.1637615180905</v>
      </c>
      <c r="F11" s="41">
        <f t="shared" si="0"/>
        <v>37.603867342508025</v>
      </c>
      <c r="H11" s="8" t="s">
        <v>58</v>
      </c>
      <c r="I11" s="37">
        <v>992.2</v>
      </c>
      <c r="J11" s="17">
        <f t="shared" si="5"/>
        <v>260.89061602988045</v>
      </c>
      <c r="K11" s="8" t="s">
        <v>14</v>
      </c>
      <c r="L11" s="17">
        <v>987.76660251225007</v>
      </c>
      <c r="M11" s="41">
        <f t="shared" si="2"/>
        <v>7.7529201767842784</v>
      </c>
      <c r="O11" s="8" t="s">
        <v>59</v>
      </c>
      <c r="P11" s="37">
        <v>2006.11</v>
      </c>
      <c r="Q11" s="17">
        <f t="shared" si="6"/>
        <v>245.38141402401794</v>
      </c>
      <c r="R11" s="8" t="s">
        <v>14</v>
      </c>
      <c r="S11" s="17">
        <f t="shared" si="7"/>
        <v>1975.5332050245001</v>
      </c>
      <c r="T11" s="41">
        <f t="shared" si="3"/>
        <v>26.590342975744448</v>
      </c>
      <c r="V11" s="8" t="s">
        <v>61</v>
      </c>
      <c r="W11" s="47">
        <v>555.9</v>
      </c>
      <c r="X11" s="8" t="s">
        <v>16</v>
      </c>
      <c r="Y11" s="17">
        <v>4.6777495334497798</v>
      </c>
      <c r="Z11" s="47">
        <v>546</v>
      </c>
      <c r="AA11" s="8" t="s">
        <v>16</v>
      </c>
      <c r="AB11" s="17">
        <v>-26.43156759599869</v>
      </c>
      <c r="AC11" s="34">
        <v>1142.2</v>
      </c>
      <c r="AD11" s="8" t="s">
        <v>17</v>
      </c>
      <c r="AE11" s="17">
        <v>-48.512166986812737</v>
      </c>
      <c r="AF11" s="34">
        <v>1131</v>
      </c>
      <c r="AG11" s="8" t="s">
        <v>16</v>
      </c>
      <c r="AH11" s="17">
        <v>34.319720087962949</v>
      </c>
      <c r="AI11" s="37">
        <v>2278.3000000000002</v>
      </c>
      <c r="AJ11" s="8" t="s">
        <v>16</v>
      </c>
      <c r="AK11" s="17">
        <v>46.858760757201843</v>
      </c>
      <c r="AL11" s="37">
        <v>2262</v>
      </c>
      <c r="AM11" s="8" t="s">
        <v>16</v>
      </c>
      <c r="AN11" s="17">
        <v>34.319720087962949</v>
      </c>
    </row>
    <row r="12" spans="1:45" x14ac:dyDescent="0.25">
      <c r="A12" s="8" t="s">
        <v>52</v>
      </c>
      <c r="B12" s="37">
        <v>555.9</v>
      </c>
      <c r="C12" s="17">
        <f t="shared" si="4"/>
        <v>267.18236266116969</v>
      </c>
      <c r="D12" s="8" t="s">
        <v>16</v>
      </c>
      <c r="E12" s="17">
        <v>554.4</v>
      </c>
      <c r="F12" s="41">
        <f t="shared" si="0"/>
        <v>4.6777495334497798</v>
      </c>
      <c r="H12" s="8" t="s">
        <v>61</v>
      </c>
      <c r="I12" s="37">
        <v>1142.2</v>
      </c>
      <c r="J12" s="17">
        <f t="shared" si="5"/>
        <v>243.73491283640308</v>
      </c>
      <c r="K12" s="8" t="s">
        <v>17</v>
      </c>
      <c r="L12" s="17">
        <v>1174.6590716696326</v>
      </c>
      <c r="M12" s="41">
        <f t="shared" si="2"/>
        <v>-48.512166986812737</v>
      </c>
      <c r="O12" s="8" t="s">
        <v>65</v>
      </c>
      <c r="P12" s="37">
        <v>2278.3000000000002</v>
      </c>
      <c r="Q12" s="17">
        <f t="shared" si="6"/>
        <v>220.26841778145857</v>
      </c>
      <c r="R12" s="8" t="s">
        <v>16</v>
      </c>
      <c r="S12" s="17">
        <v>2217.4610478149821</v>
      </c>
      <c r="T12" s="41">
        <f>1200*LN(P12/S12)/LN(2)</f>
        <v>46.858760757201843</v>
      </c>
    </row>
    <row r="13" spans="1:45" x14ac:dyDescent="0.25">
      <c r="B13" t="s">
        <v>143</v>
      </c>
      <c r="AO13" s="92">
        <v>84.208333333333329</v>
      </c>
    </row>
    <row r="14" spans="1:45" x14ac:dyDescent="0.25">
      <c r="V14" s="46" t="s">
        <v>153</v>
      </c>
      <c r="W14" s="45"/>
      <c r="X14" s="45"/>
      <c r="Y14" s="43"/>
      <c r="Z14" s="46" t="s">
        <v>154</v>
      </c>
      <c r="AA14" s="45"/>
      <c r="AB14" s="43"/>
      <c r="AO14" s="8"/>
      <c r="AP14" s="8" t="s">
        <v>5</v>
      </c>
      <c r="AQ14" s="8" t="s">
        <v>78</v>
      </c>
      <c r="AR14" s="8" t="s">
        <v>254</v>
      </c>
      <c r="AS14" s="8" t="s">
        <v>255</v>
      </c>
    </row>
    <row r="15" spans="1:45" x14ac:dyDescent="0.25">
      <c r="F15" t="s">
        <v>140</v>
      </c>
      <c r="H15" s="31" t="s">
        <v>141</v>
      </c>
      <c r="V15" s="8" t="s">
        <v>47</v>
      </c>
      <c r="W15" s="49">
        <v>239.1</v>
      </c>
      <c r="X15" s="8" t="s">
        <v>13</v>
      </c>
      <c r="Y15" s="17">
        <v>44.132727559526195</v>
      </c>
      <c r="Z15" s="49">
        <v>243</v>
      </c>
      <c r="AA15" s="8" t="s">
        <v>14</v>
      </c>
      <c r="AB15" s="17">
        <v>-27.564627179566312</v>
      </c>
      <c r="AO15" s="8" t="s">
        <v>47</v>
      </c>
      <c r="AP15" s="8">
        <v>243</v>
      </c>
      <c r="AQ15" s="8" t="s">
        <v>70</v>
      </c>
      <c r="AR15" s="8" t="s">
        <v>14</v>
      </c>
      <c r="AS15" s="17">
        <v>-27.564627179566312</v>
      </c>
    </row>
    <row r="16" spans="1:45" x14ac:dyDescent="0.25">
      <c r="V16" s="8" t="s">
        <v>48</v>
      </c>
      <c r="W16" s="47">
        <v>275.2</v>
      </c>
      <c r="X16" s="8" t="s">
        <v>16</v>
      </c>
      <c r="Y16" s="17">
        <v>-12.53614492213897</v>
      </c>
      <c r="Z16" s="47">
        <v>274</v>
      </c>
      <c r="AA16" s="8" t="s">
        <v>16</v>
      </c>
      <c r="AB16" s="17">
        <v>-20.10163714718956</v>
      </c>
      <c r="AO16" s="8" t="s">
        <v>48</v>
      </c>
      <c r="AP16" s="8">
        <v>274</v>
      </c>
      <c r="AQ16" s="13">
        <f>1200*LN(AP16/AP15)/LN(2)</f>
        <v>207.86349522569492</v>
      </c>
      <c r="AR16" s="8" t="s">
        <v>16</v>
      </c>
      <c r="AS16" s="17">
        <v>-20.10163714718956</v>
      </c>
    </row>
    <row r="17" spans="2:45" x14ac:dyDescent="0.25">
      <c r="H17" t="s">
        <v>73</v>
      </c>
      <c r="V17" s="8" t="s">
        <v>49</v>
      </c>
      <c r="W17" s="47">
        <v>315.89999999999998</v>
      </c>
      <c r="X17" s="8" t="s">
        <v>18</v>
      </c>
      <c r="Y17" s="17">
        <v>26.357296001819627</v>
      </c>
      <c r="Z17" s="47">
        <v>311</v>
      </c>
      <c r="AA17" s="8" t="s">
        <v>18</v>
      </c>
      <c r="AB17" s="17">
        <v>-0.70673207287021267</v>
      </c>
      <c r="AO17" s="8" t="s">
        <v>49</v>
      </c>
      <c r="AP17" s="8">
        <v>311</v>
      </c>
      <c r="AQ17" s="13">
        <f t="shared" ref="AQ17:AQ31" si="8">1200*LN(AP17/AP16)/LN(2)</f>
        <v>219.286424604091</v>
      </c>
      <c r="AR17" s="8" t="s">
        <v>18</v>
      </c>
      <c r="AS17" s="17">
        <v>-0.70673207287021267</v>
      </c>
    </row>
    <row r="18" spans="2:45" x14ac:dyDescent="0.25">
      <c r="V18" s="8" t="s">
        <v>50</v>
      </c>
      <c r="W18" s="47">
        <v>365</v>
      </c>
      <c r="X18" s="8" t="s">
        <v>21</v>
      </c>
      <c r="Y18" s="17">
        <v>-23.528471708737882</v>
      </c>
      <c r="Z18" s="47">
        <v>370</v>
      </c>
      <c r="AA18" s="8" t="s">
        <v>21</v>
      </c>
      <c r="AB18" s="17">
        <v>-42.605623964988155</v>
      </c>
      <c r="AO18" s="8" t="s">
        <v>50</v>
      </c>
      <c r="AP18" s="8">
        <v>370</v>
      </c>
      <c r="AQ18" s="13">
        <f t="shared" si="8"/>
        <v>300.73282846285161</v>
      </c>
      <c r="AR18" s="8" t="s">
        <v>21</v>
      </c>
      <c r="AS18" s="17">
        <v>-42.605623964988155</v>
      </c>
    </row>
    <row r="19" spans="2:45" x14ac:dyDescent="0.25">
      <c r="H19" s="34" t="s">
        <v>74</v>
      </c>
      <c r="I19" s="34"/>
      <c r="M19" s="42" t="s">
        <v>46</v>
      </c>
      <c r="N19" s="43"/>
      <c r="O19" s="42" t="s">
        <v>142</v>
      </c>
      <c r="P19" s="43"/>
      <c r="Q19" s="42" t="s">
        <v>60</v>
      </c>
      <c r="R19" s="43"/>
      <c r="V19" s="8" t="s">
        <v>51</v>
      </c>
      <c r="W19" s="47">
        <v>416.1</v>
      </c>
      <c r="X19" s="8" t="s">
        <v>25</v>
      </c>
      <c r="Y19" s="17">
        <v>3.3316999439568602</v>
      </c>
      <c r="Z19" s="47">
        <v>412</v>
      </c>
      <c r="AA19" s="8" t="s">
        <v>25</v>
      </c>
      <c r="AB19" s="17">
        <v>-13.811441225057187</v>
      </c>
      <c r="AO19" s="8" t="s">
        <v>51</v>
      </c>
      <c r="AP19" s="8">
        <v>412</v>
      </c>
      <c r="AQ19" s="13">
        <f t="shared" si="8"/>
        <v>186.14288000028745</v>
      </c>
      <c r="AR19" s="8" t="s">
        <v>25</v>
      </c>
      <c r="AS19" s="17">
        <v>-13.811441225057187</v>
      </c>
    </row>
    <row r="20" spans="2:45" x14ac:dyDescent="0.25">
      <c r="H20" s="34">
        <v>1</v>
      </c>
      <c r="I20" s="34" t="s">
        <v>16</v>
      </c>
      <c r="M20" s="8" t="s">
        <v>4</v>
      </c>
      <c r="N20" s="37" t="s">
        <v>122</v>
      </c>
      <c r="O20" s="8" t="s">
        <v>4</v>
      </c>
      <c r="P20" s="37" t="s">
        <v>69</v>
      </c>
      <c r="Q20" s="8" t="s">
        <v>4</v>
      </c>
      <c r="R20" s="37" t="s">
        <v>69</v>
      </c>
      <c r="V20" s="8" t="s">
        <v>54</v>
      </c>
      <c r="W20" s="47">
        <v>476.4</v>
      </c>
      <c r="X20" s="8" t="s">
        <v>13</v>
      </c>
      <c r="Y20" s="17">
        <v>37.603867342508025</v>
      </c>
      <c r="Z20" s="47">
        <v>480</v>
      </c>
      <c r="AA20" s="8" t="s">
        <v>14</v>
      </c>
      <c r="AB20" s="17">
        <v>-49.421475459075815</v>
      </c>
      <c r="AO20" s="8" t="s">
        <v>54</v>
      </c>
      <c r="AP20" s="8">
        <v>480</v>
      </c>
      <c r="AQ20" s="13">
        <f t="shared" si="8"/>
        <v>264.46808211036011</v>
      </c>
      <c r="AR20" s="8" t="s">
        <v>14</v>
      </c>
      <c r="AS20" s="17">
        <v>-49.421475459075815</v>
      </c>
    </row>
    <row r="21" spans="2:45" x14ac:dyDescent="0.25">
      <c r="H21" s="34">
        <v>2</v>
      </c>
      <c r="I21" s="34" t="s">
        <v>18</v>
      </c>
      <c r="M21" s="8"/>
      <c r="N21" s="37"/>
      <c r="O21" s="8"/>
      <c r="P21" s="37"/>
      <c r="Q21" s="8"/>
      <c r="R21" s="37"/>
      <c r="V21" s="8" t="s">
        <v>52</v>
      </c>
      <c r="W21" s="34">
        <v>555.9</v>
      </c>
      <c r="X21" s="8" t="s">
        <v>16</v>
      </c>
      <c r="Y21" s="17">
        <v>4.6777495334497798</v>
      </c>
      <c r="Z21" s="34">
        <v>546</v>
      </c>
      <c r="AA21" s="8" t="s">
        <v>16</v>
      </c>
      <c r="AB21" s="17">
        <v>-26.43156759599869</v>
      </c>
      <c r="AO21" s="8" t="s">
        <v>52</v>
      </c>
      <c r="AP21" s="8">
        <v>546</v>
      </c>
      <c r="AQ21" s="13">
        <f t="shared" si="8"/>
        <v>223.03985437360063</v>
      </c>
      <c r="AR21" s="8" t="s">
        <v>16</v>
      </c>
      <c r="AS21" s="17">
        <v>-26.43156759599869</v>
      </c>
    </row>
    <row r="22" spans="2:45" x14ac:dyDescent="0.25">
      <c r="H22" s="34">
        <v>3</v>
      </c>
      <c r="I22" s="34" t="s">
        <v>117</v>
      </c>
      <c r="M22" s="8" t="s">
        <v>14</v>
      </c>
      <c r="N22" s="41">
        <f>F6</f>
        <v>44.132727559526195</v>
      </c>
      <c r="O22" s="8" t="s">
        <v>14</v>
      </c>
      <c r="P22" s="41">
        <f>M6</f>
        <v>36.876916229973446</v>
      </c>
      <c r="Q22" s="8" t="s">
        <v>14</v>
      </c>
      <c r="R22" s="41">
        <f>T6</f>
        <v>7.694386217081056</v>
      </c>
      <c r="V22" s="8" t="s">
        <v>55</v>
      </c>
      <c r="W22" s="34">
        <v>644</v>
      </c>
      <c r="X22" s="8" t="s">
        <v>19</v>
      </c>
      <c r="Y22" s="17">
        <v>-40.531402492053836</v>
      </c>
      <c r="Z22" s="34">
        <v>630</v>
      </c>
      <c r="AA22" s="8" t="s">
        <v>18</v>
      </c>
      <c r="AB22" s="17">
        <v>21.417965835141231</v>
      </c>
      <c r="AO22" s="8" t="s">
        <v>55</v>
      </c>
      <c r="AP22" s="8">
        <v>630</v>
      </c>
      <c r="AQ22" s="13">
        <f t="shared" si="8"/>
        <v>247.7410529609115</v>
      </c>
      <c r="AR22" s="8" t="s">
        <v>18</v>
      </c>
      <c r="AS22" s="17">
        <v>21.417965835141231</v>
      </c>
    </row>
    <row r="23" spans="2:45" x14ac:dyDescent="0.25">
      <c r="H23" s="34">
        <v>5</v>
      </c>
      <c r="I23" s="34" t="s">
        <v>25</v>
      </c>
      <c r="M23" s="8" t="s">
        <v>16</v>
      </c>
      <c r="N23" s="41">
        <f t="shared" ref="N23:N28" si="9">F7</f>
        <v>-12.53614492213897</v>
      </c>
      <c r="O23" s="8" t="s">
        <v>16</v>
      </c>
      <c r="P23" s="41">
        <f t="shared" ref="P23:P28" si="10">M7</f>
        <v>4.6777495334497798</v>
      </c>
      <c r="Q23" s="8" t="s">
        <v>16</v>
      </c>
      <c r="R23" s="41">
        <f t="shared" ref="R23:R28" si="11">T7</f>
        <v>-48.512166986812737</v>
      </c>
      <c r="V23" s="8" t="s">
        <v>56</v>
      </c>
      <c r="W23" s="34">
        <v>744</v>
      </c>
      <c r="X23" s="8" t="s">
        <v>21</v>
      </c>
      <c r="Y23" s="17">
        <v>9.3328207100630181</v>
      </c>
      <c r="Z23" s="34">
        <v>721</v>
      </c>
      <c r="AA23" s="8" t="s">
        <v>21</v>
      </c>
      <c r="AB23" s="17">
        <v>-45.0312135305875</v>
      </c>
      <c r="AO23" s="8" t="s">
        <v>56</v>
      </c>
      <c r="AP23" s="8">
        <v>721</v>
      </c>
      <c r="AQ23" s="13">
        <f t="shared" si="8"/>
        <v>233.57691702425231</v>
      </c>
      <c r="AR23" s="8" t="s">
        <v>21</v>
      </c>
      <c r="AS23" s="17">
        <v>-45.0312135305875</v>
      </c>
    </row>
    <row r="24" spans="2:45" x14ac:dyDescent="0.25">
      <c r="H24" s="34">
        <v>6</v>
      </c>
      <c r="I24" s="34" t="s">
        <v>13</v>
      </c>
      <c r="M24" s="8" t="s">
        <v>18</v>
      </c>
      <c r="N24" s="41">
        <f t="shared" si="9"/>
        <v>26.357296001819627</v>
      </c>
      <c r="O24" s="8" t="s">
        <v>18</v>
      </c>
      <c r="P24" s="41">
        <f t="shared" si="10"/>
        <v>-40.531402492053836</v>
      </c>
      <c r="Q24" s="8" t="s">
        <v>19</v>
      </c>
      <c r="R24" s="41">
        <f t="shared" si="11"/>
        <v>-12.532397895306048</v>
      </c>
      <c r="V24" s="8" t="s">
        <v>57</v>
      </c>
      <c r="W24" s="34">
        <v>853.4</v>
      </c>
      <c r="X24" s="8" t="s">
        <v>25</v>
      </c>
      <c r="Y24" s="17">
        <v>46.881886531579383</v>
      </c>
      <c r="Z24" s="34">
        <v>832</v>
      </c>
      <c r="AA24" s="8" t="s">
        <v>25</v>
      </c>
      <c r="AB24" s="17">
        <v>2.9155879243913678</v>
      </c>
      <c r="AO24" s="8" t="s">
        <v>57</v>
      </c>
      <c r="AP24" s="8">
        <v>832</v>
      </c>
      <c r="AQ24" s="13">
        <f t="shared" si="8"/>
        <v>247.90112268032351</v>
      </c>
      <c r="AR24" s="8" t="s">
        <v>25</v>
      </c>
      <c r="AS24" s="17">
        <v>2.9155879243913678</v>
      </c>
    </row>
    <row r="25" spans="2:45" x14ac:dyDescent="0.25">
      <c r="M25" s="8" t="s">
        <v>20</v>
      </c>
      <c r="N25" s="41">
        <f t="shared" si="9"/>
        <v>-23.528471708737882</v>
      </c>
      <c r="O25" s="8" t="s">
        <v>21</v>
      </c>
      <c r="P25" s="41">
        <f t="shared" si="10"/>
        <v>9.3328207100630181</v>
      </c>
      <c r="Q25" s="8" t="s">
        <v>21</v>
      </c>
      <c r="R25" s="41">
        <f t="shared" si="11"/>
        <v>46.852224396521294</v>
      </c>
      <c r="V25" s="8" t="s">
        <v>58</v>
      </c>
      <c r="W25" s="34">
        <v>992.2</v>
      </c>
      <c r="X25" s="8" t="s">
        <v>14</v>
      </c>
      <c r="Y25" s="17">
        <v>7.7529201767842784</v>
      </c>
      <c r="Z25" s="34">
        <v>960</v>
      </c>
      <c r="AA25" s="8" t="s">
        <v>14</v>
      </c>
      <c r="AB25" s="17">
        <v>-49.421475459075815</v>
      </c>
      <c r="AO25" s="8" t="s">
        <v>58</v>
      </c>
      <c r="AP25" s="8">
        <v>960</v>
      </c>
      <c r="AQ25" s="13">
        <f t="shared" si="8"/>
        <v>247.7410529609115</v>
      </c>
      <c r="AR25" s="8" t="s">
        <v>14</v>
      </c>
      <c r="AS25" s="17">
        <v>-49.421475459075815</v>
      </c>
    </row>
    <row r="26" spans="2:45" x14ac:dyDescent="0.25">
      <c r="M26" s="8" t="s">
        <v>25</v>
      </c>
      <c r="N26" s="41">
        <f t="shared" si="9"/>
        <v>3.3316999439568602</v>
      </c>
      <c r="O26" s="8" t="s">
        <v>25</v>
      </c>
      <c r="P26" s="41">
        <f t="shared" si="10"/>
        <v>46.881886531579383</v>
      </c>
      <c r="Q26" s="8" t="s">
        <v>12</v>
      </c>
      <c r="R26" s="41">
        <f t="shared" si="11"/>
        <v>-18.791071048270123</v>
      </c>
      <c r="V26" s="8" t="s">
        <v>61</v>
      </c>
      <c r="W26" s="37">
        <v>1142.2</v>
      </c>
      <c r="X26" s="8" t="s">
        <v>17</v>
      </c>
      <c r="Y26" s="17">
        <v>-48.512166986812737</v>
      </c>
      <c r="Z26" s="37">
        <v>1131</v>
      </c>
      <c r="AA26" s="8" t="s">
        <v>16</v>
      </c>
      <c r="AB26" s="17">
        <v>34.319720087962949</v>
      </c>
      <c r="AO26" s="8" t="s">
        <v>61</v>
      </c>
      <c r="AP26" s="8">
        <v>1131</v>
      </c>
      <c r="AQ26" s="13">
        <f t="shared" si="8"/>
        <v>283.79114205756247</v>
      </c>
      <c r="AR26" s="8" t="s">
        <v>16</v>
      </c>
      <c r="AS26" s="17">
        <v>34.319720087962949</v>
      </c>
    </row>
    <row r="27" spans="2:45" x14ac:dyDescent="0.25">
      <c r="M27" s="8" t="s">
        <v>14</v>
      </c>
      <c r="N27" s="41">
        <f t="shared" si="9"/>
        <v>37.603867342508025</v>
      </c>
      <c r="O27" s="8" t="s">
        <v>14</v>
      </c>
      <c r="P27" s="41">
        <f t="shared" si="10"/>
        <v>7.7529201767842784</v>
      </c>
      <c r="Q27" s="8" t="s">
        <v>14</v>
      </c>
      <c r="R27" s="41">
        <f t="shared" si="11"/>
        <v>26.590342975744448</v>
      </c>
      <c r="V27" s="8" t="s">
        <v>62</v>
      </c>
      <c r="W27" s="37">
        <v>1309</v>
      </c>
      <c r="X27" s="8" t="s">
        <v>19</v>
      </c>
      <c r="Y27" s="17">
        <v>-12.532397895306048</v>
      </c>
      <c r="Z27" s="37">
        <v>1294</v>
      </c>
      <c r="AA27" s="8" t="s">
        <v>19</v>
      </c>
      <c r="AB27" s="17">
        <v>-32.485373838585978</v>
      </c>
      <c r="AO27" s="8" t="s">
        <v>62</v>
      </c>
      <c r="AP27" s="8">
        <v>1294</v>
      </c>
      <c r="AQ27" s="13">
        <f t="shared" si="8"/>
        <v>233.08642560322457</v>
      </c>
      <c r="AR27" s="8" t="s">
        <v>19</v>
      </c>
      <c r="AS27" s="17">
        <v>-32.485373838585978</v>
      </c>
    </row>
    <row r="28" spans="2:45" x14ac:dyDescent="0.25">
      <c r="M28" s="8" t="s">
        <v>16</v>
      </c>
      <c r="N28" s="41">
        <f t="shared" si="9"/>
        <v>4.6777495334497798</v>
      </c>
      <c r="O28" s="8" t="s">
        <v>16</v>
      </c>
      <c r="P28" s="41">
        <f t="shared" si="10"/>
        <v>-48.512166986812737</v>
      </c>
      <c r="Q28" s="8" t="s">
        <v>16</v>
      </c>
      <c r="R28" s="41">
        <f t="shared" si="11"/>
        <v>46.858760757201843</v>
      </c>
      <c r="V28" s="8" t="s">
        <v>63</v>
      </c>
      <c r="W28" s="37">
        <v>1520.6</v>
      </c>
      <c r="X28" s="8" t="s">
        <v>21</v>
      </c>
      <c r="Y28" s="17">
        <v>46.852224396521294</v>
      </c>
      <c r="Z28" s="37">
        <v>1487</v>
      </c>
      <c r="AA28" s="8" t="s">
        <v>21</v>
      </c>
      <c r="AB28" s="17">
        <v>8.1689658433278556</v>
      </c>
      <c r="AO28" s="8" t="s">
        <v>63</v>
      </c>
      <c r="AP28" s="8">
        <v>1487</v>
      </c>
      <c r="AQ28" s="13">
        <f t="shared" si="8"/>
        <v>240.68043607189338</v>
      </c>
      <c r="AR28" s="8" t="s">
        <v>21</v>
      </c>
      <c r="AS28" s="17">
        <v>8.1689658433278556</v>
      </c>
    </row>
    <row r="29" spans="2:45" x14ac:dyDescent="0.25">
      <c r="B29" s="33" t="s">
        <v>137</v>
      </c>
      <c r="V29" s="8" t="s">
        <v>64</v>
      </c>
      <c r="W29" s="37">
        <v>1741</v>
      </c>
      <c r="X29" s="8" t="s">
        <v>12</v>
      </c>
      <c r="Y29" s="17">
        <v>-18.791071048270123</v>
      </c>
      <c r="Z29" s="37">
        <v>1717</v>
      </c>
      <c r="AA29" s="8" t="s">
        <v>12</v>
      </c>
      <c r="AB29" s="17">
        <v>-42.822467427030524</v>
      </c>
      <c r="AO29" s="8" t="s">
        <v>64</v>
      </c>
      <c r="AP29" s="8">
        <v>1717</v>
      </c>
      <c r="AQ29" s="13">
        <f t="shared" si="8"/>
        <v>248.98247033965862</v>
      </c>
      <c r="AR29" s="8" t="s">
        <v>12</v>
      </c>
      <c r="AS29" s="17">
        <v>-42.822467427030524</v>
      </c>
    </row>
    <row r="30" spans="2:45" x14ac:dyDescent="0.25">
      <c r="B30" t="s">
        <v>124</v>
      </c>
      <c r="D30" t="s">
        <v>132</v>
      </c>
      <c r="V30" s="8" t="s">
        <v>59</v>
      </c>
      <c r="W30" s="41">
        <v>2006.11</v>
      </c>
      <c r="X30" s="8" t="s">
        <v>14</v>
      </c>
      <c r="Y30" s="17">
        <v>26.590342975744448</v>
      </c>
      <c r="Z30" s="37">
        <v>1982</v>
      </c>
      <c r="AA30" s="8" t="s">
        <v>14</v>
      </c>
      <c r="AB30" s="17">
        <v>5.5993064344877688</v>
      </c>
      <c r="AO30" s="8" t="s">
        <v>59</v>
      </c>
      <c r="AP30" s="8">
        <v>1982</v>
      </c>
      <c r="AQ30" s="13">
        <f t="shared" si="8"/>
        <v>248.48030782122498</v>
      </c>
      <c r="AR30" s="8" t="s">
        <v>14</v>
      </c>
      <c r="AS30" s="17">
        <v>5.5993064344877688</v>
      </c>
    </row>
    <row r="31" spans="2:45" x14ac:dyDescent="0.25">
      <c r="B31" s="8" t="s">
        <v>125</v>
      </c>
      <c r="C31" s="8" t="s">
        <v>129</v>
      </c>
      <c r="D31" s="18" t="s">
        <v>126</v>
      </c>
      <c r="E31" s="18" t="s">
        <v>127</v>
      </c>
      <c r="F31" s="18" t="s">
        <v>129</v>
      </c>
      <c r="T31" s="4"/>
      <c r="U31" s="4"/>
      <c r="V31" s="8" t="s">
        <v>65</v>
      </c>
      <c r="W31" s="48">
        <v>2278.3000000000002</v>
      </c>
      <c r="X31" s="8" t="s">
        <v>16</v>
      </c>
      <c r="Y31" s="17">
        <v>46.858760757201843</v>
      </c>
      <c r="Z31" s="48">
        <v>2262</v>
      </c>
      <c r="AA31" s="8" t="s">
        <v>16</v>
      </c>
      <c r="AB31" s="17">
        <v>34.319720087962949</v>
      </c>
      <c r="AO31" s="8" t="s">
        <v>65</v>
      </c>
      <c r="AP31" s="8">
        <v>2262</v>
      </c>
      <c r="AQ31" s="13">
        <f t="shared" si="8"/>
        <v>228.77036016399884</v>
      </c>
      <c r="AR31" s="8" t="s">
        <v>16</v>
      </c>
      <c r="AS31" s="17">
        <v>34.319720087962949</v>
      </c>
    </row>
    <row r="32" spans="2:45" x14ac:dyDescent="0.25">
      <c r="B32" s="8"/>
      <c r="C32" s="8" t="s">
        <v>128</v>
      </c>
      <c r="D32" s="18"/>
      <c r="E32" s="18"/>
      <c r="F32" s="18"/>
      <c r="W32" s="4"/>
      <c r="X32" s="4"/>
    </row>
    <row r="33" spans="2:24" x14ac:dyDescent="0.25">
      <c r="B33" s="8">
        <v>0.155</v>
      </c>
      <c r="C33" s="8">
        <v>2034</v>
      </c>
      <c r="D33" s="17">
        <v>413.79300000000001</v>
      </c>
      <c r="E33" s="8">
        <v>411</v>
      </c>
      <c r="F33" s="8">
        <v>1156</v>
      </c>
      <c r="W33" s="4"/>
      <c r="X33" s="2"/>
    </row>
    <row r="34" spans="2:24" x14ac:dyDescent="0.25">
      <c r="B34" s="8">
        <v>0.255</v>
      </c>
      <c r="C34" s="8">
        <v>2030</v>
      </c>
      <c r="D34" s="17">
        <v>410.25599999999997</v>
      </c>
      <c r="E34" s="8">
        <v>413</v>
      </c>
      <c r="F34" s="8">
        <v>1153</v>
      </c>
      <c r="W34" s="4"/>
      <c r="X34" s="2"/>
    </row>
    <row r="35" spans="2:24" x14ac:dyDescent="0.25">
      <c r="B35" s="8">
        <v>0.42499999999999999</v>
      </c>
      <c r="C35" s="8">
        <v>2034</v>
      </c>
      <c r="D35" s="17">
        <v>410.25599999999997</v>
      </c>
      <c r="E35" s="8">
        <v>413</v>
      </c>
      <c r="F35" s="8">
        <v>1156</v>
      </c>
      <c r="W35" s="4"/>
      <c r="X35" s="2"/>
    </row>
    <row r="36" spans="2:24" x14ac:dyDescent="0.25">
      <c r="B36" s="8">
        <v>1</v>
      </c>
      <c r="C36" s="8">
        <v>2037</v>
      </c>
      <c r="D36" s="17">
        <v>410.25599999999997</v>
      </c>
      <c r="E36" s="8">
        <v>414</v>
      </c>
      <c r="F36" s="8">
        <v>1153</v>
      </c>
      <c r="W36" s="4"/>
      <c r="X36" s="2"/>
    </row>
    <row r="37" spans="2:24" x14ac:dyDescent="0.25">
      <c r="D37" s="4"/>
      <c r="W37" s="4"/>
      <c r="X37" s="2"/>
    </row>
    <row r="38" spans="2:24" x14ac:dyDescent="0.25">
      <c r="B38" t="s">
        <v>133</v>
      </c>
      <c r="M38" s="4"/>
      <c r="N38" s="4"/>
      <c r="O38" s="2"/>
      <c r="P38" s="4"/>
      <c r="Q38" s="2"/>
      <c r="R38" s="4"/>
      <c r="S38" s="2"/>
      <c r="W38" s="4"/>
      <c r="X38" s="2"/>
    </row>
    <row r="39" spans="2:24" x14ac:dyDescent="0.25">
      <c r="B39" t="s">
        <v>134</v>
      </c>
      <c r="M39" s="4"/>
      <c r="N39" s="4"/>
      <c r="O39" s="2"/>
      <c r="P39" s="4"/>
      <c r="Q39" s="2"/>
      <c r="R39" s="4"/>
      <c r="S39" s="2"/>
      <c r="W39" s="4"/>
      <c r="X39" s="2"/>
    </row>
    <row r="41" spans="2:24" x14ac:dyDescent="0.25">
      <c r="B41" t="s">
        <v>135</v>
      </c>
    </row>
    <row r="42" spans="2:24" x14ac:dyDescent="0.25">
      <c r="B42" t="s">
        <v>136</v>
      </c>
    </row>
    <row r="43" spans="2:24" x14ac:dyDescent="0.25">
      <c r="B43" t="s">
        <v>138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8"/>
  <sheetViews>
    <sheetView topLeftCell="O16" workbookViewId="0">
      <selection activeCell="AH25" sqref="AH25"/>
    </sheetView>
  </sheetViews>
  <sheetFormatPr baseColWidth="10" defaultRowHeight="15" x14ac:dyDescent="0.25"/>
  <cols>
    <col min="2" max="2" width="7.5703125" customWidth="1"/>
    <col min="8" max="8" width="11.5703125" bestFit="1" customWidth="1"/>
    <col min="11" max="11" width="12.28515625" bestFit="1" customWidth="1"/>
    <col min="17" max="17" width="15" customWidth="1"/>
  </cols>
  <sheetData>
    <row r="1" spans="1:24" x14ac:dyDescent="0.25">
      <c r="A1" s="33" t="s">
        <v>80</v>
      </c>
    </row>
    <row r="2" spans="1:24" x14ac:dyDescent="0.25">
      <c r="A2" s="31" t="s">
        <v>240</v>
      </c>
    </row>
    <row r="3" spans="1:24" x14ac:dyDescent="0.25">
      <c r="F3" t="s">
        <v>106</v>
      </c>
      <c r="M3" s="35" t="s">
        <v>81</v>
      </c>
      <c r="N3" s="23"/>
      <c r="P3" t="s">
        <v>161</v>
      </c>
    </row>
    <row r="4" spans="1:24" x14ac:dyDescent="0.25">
      <c r="F4" s="8" t="s">
        <v>45</v>
      </c>
      <c r="G4" s="8" t="s">
        <v>66</v>
      </c>
      <c r="H4" s="8" t="s">
        <v>67</v>
      </c>
      <c r="I4" s="8" t="s">
        <v>4</v>
      </c>
      <c r="J4" s="8" t="s">
        <v>68</v>
      </c>
      <c r="K4" s="8" t="s">
        <v>69</v>
      </c>
      <c r="M4" s="26" t="s">
        <v>82</v>
      </c>
      <c r="N4" s="29"/>
      <c r="P4" s="8" t="s">
        <v>45</v>
      </c>
      <c r="Q4" s="8" t="s">
        <v>161</v>
      </c>
      <c r="R4" s="8" t="s">
        <v>67</v>
      </c>
      <c r="S4" s="8" t="s">
        <v>4</v>
      </c>
      <c r="T4" s="8" t="s">
        <v>68</v>
      </c>
      <c r="U4" s="8" t="s">
        <v>69</v>
      </c>
    </row>
    <row r="5" spans="1:24" x14ac:dyDescent="0.25">
      <c r="A5" s="34" t="s">
        <v>74</v>
      </c>
      <c r="B5" s="34"/>
      <c r="F5" s="8" t="s">
        <v>48</v>
      </c>
      <c r="G5" s="8">
        <v>274</v>
      </c>
      <c r="H5" s="8" t="s">
        <v>107</v>
      </c>
      <c r="I5" s="8" t="s">
        <v>16</v>
      </c>
      <c r="J5" s="13">
        <v>277.1826309768723</v>
      </c>
      <c r="K5" s="13">
        <f>1200*LN(G5/J5)/LN(2)</f>
        <v>-19.993156676960673</v>
      </c>
      <c r="M5" s="8" t="s">
        <v>62</v>
      </c>
      <c r="N5" s="8" t="s">
        <v>18</v>
      </c>
      <c r="P5" s="8" t="s">
        <v>48</v>
      </c>
      <c r="Q5" s="8">
        <v>277.39999999999998</v>
      </c>
      <c r="R5" s="8" t="s">
        <v>107</v>
      </c>
      <c r="S5" s="8" t="s">
        <v>16</v>
      </c>
      <c r="T5" s="2">
        <v>277.1826309768723</v>
      </c>
      <c r="U5" s="17">
        <f>1200*LN(Q5/T5)/LN(2)</f>
        <v>1.3571166938955643</v>
      </c>
      <c r="X5" s="2"/>
    </row>
    <row r="6" spans="1:24" x14ac:dyDescent="0.25">
      <c r="A6" s="34">
        <v>1</v>
      </c>
      <c r="B6" s="34" t="s">
        <v>16</v>
      </c>
      <c r="F6" s="8" t="s">
        <v>49</v>
      </c>
      <c r="G6" s="8">
        <v>310</v>
      </c>
      <c r="H6" s="13">
        <f>1200*LN(G6/G5)/LN(2)</f>
        <v>213.71078677645312</v>
      </c>
      <c r="I6" s="8" t="s">
        <v>18</v>
      </c>
      <c r="J6" s="13">
        <v>311.12698372208121</v>
      </c>
      <c r="K6" s="13">
        <f t="shared" ref="K6:K16" si="0">1200*LN(G6/J6)/LN(2)</f>
        <v>-6.2823699005081712</v>
      </c>
      <c r="M6" s="8" t="s">
        <v>61</v>
      </c>
      <c r="N6" s="8" t="s">
        <v>16</v>
      </c>
      <c r="P6" s="8" t="s">
        <v>49</v>
      </c>
      <c r="Q6" s="8">
        <v>315.10000000000002</v>
      </c>
      <c r="R6" s="17">
        <f>1200*LN(Q6/Q5)/LN(2)</f>
        <v>220.61036003272434</v>
      </c>
      <c r="S6" s="8" t="s">
        <v>18</v>
      </c>
      <c r="T6" s="2">
        <v>311.12698372208121</v>
      </c>
      <c r="U6" s="17">
        <f t="shared" ref="U6:U16" si="1">1200*LN(Q6/T6)/LN(2)</f>
        <v>21.967476726619772</v>
      </c>
    </row>
    <row r="7" spans="1:24" x14ac:dyDescent="0.25">
      <c r="A7" s="34">
        <v>2</v>
      </c>
      <c r="B7" s="34" t="s">
        <v>18</v>
      </c>
      <c r="F7" s="8" t="s">
        <v>50</v>
      </c>
      <c r="G7" s="8">
        <v>354</v>
      </c>
      <c r="H7" s="13">
        <f t="shared" ref="H7:H16" si="2">1200*LN(G7/G6)/LN(2)</f>
        <v>229.77737377051176</v>
      </c>
      <c r="I7" s="8" t="s">
        <v>20</v>
      </c>
      <c r="J7" s="13">
        <v>349.22823143300423</v>
      </c>
      <c r="K7" s="13">
        <f t="shared" si="0"/>
        <v>23.495003870003689</v>
      </c>
      <c r="M7" s="8" t="s">
        <v>55</v>
      </c>
      <c r="N7" s="8" t="s">
        <v>18</v>
      </c>
      <c r="P7" s="8" t="s">
        <v>50</v>
      </c>
      <c r="Q7" s="8">
        <v>363</v>
      </c>
      <c r="R7" s="17">
        <f t="shared" ref="R7:R16" si="3">1200*LN(Q7/Q6)/LN(2)</f>
        <v>244.99175263868821</v>
      </c>
      <c r="S7" s="8" t="s">
        <v>21</v>
      </c>
      <c r="T7" s="2">
        <v>369.9944227116348</v>
      </c>
      <c r="U7" s="17">
        <f>1200*LN(Q7/T7)/LN(2)</f>
        <v>-33.040770634692521</v>
      </c>
      <c r="X7" s="2"/>
    </row>
    <row r="8" spans="1:24" x14ac:dyDescent="0.25">
      <c r="A8" s="34">
        <v>3</v>
      </c>
      <c r="B8" s="34" t="s">
        <v>20</v>
      </c>
      <c r="F8" s="8" t="s">
        <v>51</v>
      </c>
      <c r="G8" s="8">
        <v>407</v>
      </c>
      <c r="H8" s="13">
        <f t="shared" si="2"/>
        <v>241.53532101989936</v>
      </c>
      <c r="I8" s="8" t="s">
        <v>25</v>
      </c>
      <c r="J8" s="13">
        <v>415.30469757994558</v>
      </c>
      <c r="K8" s="13">
        <f t="shared" si="0"/>
        <v>-34.969675110096922</v>
      </c>
      <c r="M8" s="8" t="s">
        <v>56</v>
      </c>
      <c r="N8" s="8" t="s">
        <v>20</v>
      </c>
      <c r="P8" s="8" t="s">
        <v>51</v>
      </c>
      <c r="Q8" s="8">
        <v>416.4</v>
      </c>
      <c r="R8" s="17">
        <f t="shared" si="3"/>
        <v>237.60062449956484</v>
      </c>
      <c r="S8" s="8" t="s">
        <v>25</v>
      </c>
      <c r="T8" s="2">
        <v>415.30469757994558</v>
      </c>
      <c r="U8" s="17">
        <f t="shared" si="1"/>
        <v>4.5598538648722462</v>
      </c>
    </row>
    <row r="9" spans="1:24" x14ac:dyDescent="0.25">
      <c r="A9" s="34">
        <v>5</v>
      </c>
      <c r="B9" s="34" t="s">
        <v>25</v>
      </c>
      <c r="F9" s="8" t="s">
        <v>54</v>
      </c>
      <c r="G9" s="8">
        <v>476</v>
      </c>
      <c r="H9" s="13">
        <f t="shared" si="2"/>
        <v>271.11933485003561</v>
      </c>
      <c r="I9" s="8" t="s">
        <v>13</v>
      </c>
      <c r="J9" s="13">
        <v>466.1637615180905</v>
      </c>
      <c r="K9" s="13">
        <f t="shared" si="0"/>
        <v>36.149659739938663</v>
      </c>
      <c r="M9" s="8" t="s">
        <v>57</v>
      </c>
      <c r="N9" s="8" t="s">
        <v>25</v>
      </c>
      <c r="P9" s="8" t="s">
        <v>54</v>
      </c>
      <c r="Q9" s="8">
        <v>478.5</v>
      </c>
      <c r="R9" s="17">
        <f t="shared" si="3"/>
        <v>240.65862728876502</v>
      </c>
      <c r="S9" s="8" t="s">
        <v>13</v>
      </c>
      <c r="T9" s="2">
        <v>466.1637615180905</v>
      </c>
      <c r="U9" s="17">
        <f t="shared" si="1"/>
        <v>45.218481153637114</v>
      </c>
    </row>
    <row r="10" spans="1:24" x14ac:dyDescent="0.25">
      <c r="A10" s="34">
        <v>6</v>
      </c>
      <c r="B10" s="34" t="s">
        <v>13</v>
      </c>
      <c r="F10" s="8" t="s">
        <v>52</v>
      </c>
      <c r="G10" s="8">
        <v>544</v>
      </c>
      <c r="H10" s="13">
        <f t="shared" si="2"/>
        <v>231.17409353087498</v>
      </c>
      <c r="I10" s="8" t="s">
        <v>16</v>
      </c>
      <c r="J10" s="13">
        <v>554.36526195374495</v>
      </c>
      <c r="K10" s="13">
        <f t="shared" si="0"/>
        <v>-32.676246729186644</v>
      </c>
      <c r="M10" s="8" t="s">
        <v>58</v>
      </c>
      <c r="N10" s="8" t="s">
        <v>13</v>
      </c>
      <c r="P10" s="8" t="s">
        <v>52</v>
      </c>
      <c r="Q10" s="8">
        <v>556.4</v>
      </c>
      <c r="R10" s="17">
        <f t="shared" si="3"/>
        <v>261.12419420262137</v>
      </c>
      <c r="S10" s="8" t="s">
        <v>16</v>
      </c>
      <c r="T10" s="2">
        <v>554.36526195374495</v>
      </c>
      <c r="U10" s="17">
        <f t="shared" si="1"/>
        <v>6.3426753562582432</v>
      </c>
      <c r="X10" s="2"/>
    </row>
    <row r="11" spans="1:24" x14ac:dyDescent="0.25">
      <c r="F11" s="8" t="s">
        <v>55</v>
      </c>
      <c r="G11" s="8">
        <v>631</v>
      </c>
      <c r="H11" s="13">
        <f t="shared" si="2"/>
        <v>256.84002447865151</v>
      </c>
      <c r="I11" s="8" t="s">
        <v>18</v>
      </c>
      <c r="J11" s="13">
        <v>622.25396744416275</v>
      </c>
      <c r="K11" s="13">
        <f t="shared" si="0"/>
        <v>24.163777749464586</v>
      </c>
      <c r="M11" s="8" t="s">
        <v>48</v>
      </c>
      <c r="N11" s="8" t="s">
        <v>16</v>
      </c>
      <c r="P11" s="8" t="s">
        <v>55</v>
      </c>
      <c r="Q11" s="8">
        <v>639.29999999999995</v>
      </c>
      <c r="R11" s="17">
        <f t="shared" si="3"/>
        <v>240.44480875394441</v>
      </c>
      <c r="S11" s="8" t="s">
        <v>18</v>
      </c>
      <c r="T11" s="2">
        <v>622.25396744416275</v>
      </c>
      <c r="U11" s="17">
        <f t="shared" si="1"/>
        <v>46.787484110202513</v>
      </c>
    </row>
    <row r="12" spans="1:24" x14ac:dyDescent="0.25">
      <c r="F12" s="8" t="s">
        <v>56</v>
      </c>
      <c r="G12" s="8">
        <v>719</v>
      </c>
      <c r="H12" s="13">
        <f t="shared" si="2"/>
        <v>226.02211854809863</v>
      </c>
      <c r="I12" s="8" t="s">
        <v>21</v>
      </c>
      <c r="J12" s="13">
        <v>739.98884542327005</v>
      </c>
      <c r="K12" s="13">
        <f t="shared" si="0"/>
        <v>-49.814103702437038</v>
      </c>
      <c r="M12" s="8" t="s">
        <v>54</v>
      </c>
      <c r="N12" s="8" t="s">
        <v>13</v>
      </c>
      <c r="P12" s="8" t="s">
        <v>56</v>
      </c>
      <c r="Q12" s="8">
        <v>737.3</v>
      </c>
      <c r="R12" s="17">
        <f t="shared" si="3"/>
        <v>246.91039575354293</v>
      </c>
      <c r="S12" s="8" t="s">
        <v>21</v>
      </c>
      <c r="T12" s="2">
        <v>739.98884542327005</v>
      </c>
      <c r="U12" s="17">
        <f t="shared" si="1"/>
        <v>-6.3021201362550947</v>
      </c>
      <c r="X12" s="2"/>
    </row>
    <row r="13" spans="1:24" x14ac:dyDescent="0.25">
      <c r="F13" s="8" t="s">
        <v>57</v>
      </c>
      <c r="G13" s="8">
        <v>832</v>
      </c>
      <c r="H13" s="13">
        <f t="shared" si="2"/>
        <v>252.71010924215338</v>
      </c>
      <c r="I13" s="8" t="s">
        <v>25</v>
      </c>
      <c r="J13" s="13">
        <v>830.60939515989173</v>
      </c>
      <c r="K13" s="13">
        <f t="shared" si="0"/>
        <v>2.8960055397160018</v>
      </c>
      <c r="M13" s="8" t="s">
        <v>51</v>
      </c>
      <c r="N13" s="8" t="s">
        <v>25</v>
      </c>
      <c r="P13" s="8" t="s">
        <v>57</v>
      </c>
      <c r="Q13" s="8">
        <v>854.9</v>
      </c>
      <c r="R13" s="17">
        <f t="shared" si="3"/>
        <v>256.20470027799729</v>
      </c>
      <c r="S13" s="8" t="s">
        <v>25</v>
      </c>
      <c r="T13" s="2">
        <v>830.60939515989173</v>
      </c>
      <c r="U13" s="17">
        <f t="shared" si="1"/>
        <v>49.902580141742533</v>
      </c>
    </row>
    <row r="14" spans="1:24" x14ac:dyDescent="0.25">
      <c r="F14" s="8" t="s">
        <v>58</v>
      </c>
      <c r="G14" s="8">
        <v>960</v>
      </c>
      <c r="H14" s="13">
        <f t="shared" si="2"/>
        <v>247.7410529609115</v>
      </c>
      <c r="I14" s="8" t="s">
        <v>14</v>
      </c>
      <c r="J14" s="13">
        <v>987.76660251225007</v>
      </c>
      <c r="K14" s="13">
        <f t="shared" si="0"/>
        <v>-49.362941499372582</v>
      </c>
      <c r="M14" s="8" t="s">
        <v>50</v>
      </c>
      <c r="N14" s="8" t="s">
        <v>20</v>
      </c>
      <c r="P14" s="8" t="s">
        <v>58</v>
      </c>
      <c r="Q14" s="8">
        <v>982.4</v>
      </c>
      <c r="R14" s="17">
        <f t="shared" si="3"/>
        <v>240.66586420804342</v>
      </c>
      <c r="S14" s="8" t="s">
        <v>14</v>
      </c>
      <c r="T14" s="2">
        <v>987.76660251225007</v>
      </c>
      <c r="U14" s="17">
        <f t="shared" si="1"/>
        <v>-9.4315556502143583</v>
      </c>
      <c r="X14" s="2"/>
    </row>
    <row r="15" spans="1:24" x14ac:dyDescent="0.25">
      <c r="F15" s="8" t="s">
        <v>61</v>
      </c>
      <c r="G15" s="8">
        <v>1129</v>
      </c>
      <c r="H15" s="13">
        <f t="shared" si="2"/>
        <v>280.72701019737877</v>
      </c>
      <c r="I15" s="8" t="s">
        <v>16</v>
      </c>
      <c r="J15" s="13">
        <v>1108.7305239074906</v>
      </c>
      <c r="K15" s="13">
        <f t="shared" si="0"/>
        <v>31.364068698006079</v>
      </c>
      <c r="M15" s="8" t="s">
        <v>49</v>
      </c>
      <c r="N15" s="8" t="s">
        <v>18</v>
      </c>
      <c r="P15" s="8" t="s">
        <v>61</v>
      </c>
      <c r="Q15" s="8">
        <v>1135.0999999999999</v>
      </c>
      <c r="R15" s="17">
        <f t="shared" si="3"/>
        <v>250.1243229497706</v>
      </c>
      <c r="S15" s="8" t="s">
        <v>16</v>
      </c>
      <c r="T15" s="2">
        <v>1108.7305239074906</v>
      </c>
      <c r="U15" s="17">
        <f t="shared" si="1"/>
        <v>40.692767299556259</v>
      </c>
      <c r="W15" s="6"/>
      <c r="X15" s="30"/>
    </row>
    <row r="16" spans="1:24" x14ac:dyDescent="0.25">
      <c r="F16" s="8" t="s">
        <v>62</v>
      </c>
      <c r="G16" s="8">
        <v>1293</v>
      </c>
      <c r="H16" s="13">
        <f t="shared" si="2"/>
        <v>234.81214684470424</v>
      </c>
      <c r="I16" s="8" t="s">
        <v>19</v>
      </c>
      <c r="J16" s="13">
        <v>1318.5102276514824</v>
      </c>
      <c r="K16" s="13">
        <f t="shared" si="0"/>
        <v>-33.823784457289804</v>
      </c>
      <c r="M16" s="8" t="s">
        <v>52</v>
      </c>
      <c r="N16" s="8" t="s">
        <v>16</v>
      </c>
      <c r="P16" s="8" t="s">
        <v>62</v>
      </c>
      <c r="Q16" s="8">
        <v>1304.3</v>
      </c>
      <c r="R16" s="17">
        <f t="shared" si="3"/>
        <v>240.54760578155859</v>
      </c>
      <c r="S16" s="8" t="s">
        <v>19</v>
      </c>
      <c r="T16" s="17">
        <v>1318.5102276514824</v>
      </c>
      <c r="U16" s="17">
        <f t="shared" si="1"/>
        <v>-18.759626918885381</v>
      </c>
    </row>
    <row r="17" spans="1:33" x14ac:dyDescent="0.25">
      <c r="F17" s="4"/>
      <c r="G17" s="4"/>
      <c r="H17" s="59">
        <f>AVERAGE(H6:H16)</f>
        <v>244.1972156563339</v>
      </c>
      <c r="I17" s="4"/>
      <c r="J17" s="4"/>
      <c r="X17" s="2"/>
    </row>
    <row r="18" spans="1:33" x14ac:dyDescent="0.25">
      <c r="A18" s="31" t="s">
        <v>114</v>
      </c>
      <c r="F18" s="4"/>
      <c r="G18" s="4"/>
      <c r="H18" s="4"/>
      <c r="I18" s="4"/>
      <c r="J18" s="4"/>
    </row>
    <row r="19" spans="1:33" x14ac:dyDescent="0.25">
      <c r="A19" t="s">
        <v>115</v>
      </c>
      <c r="F19" s="4"/>
      <c r="G19" s="4"/>
      <c r="H19" s="4"/>
      <c r="I19" s="4"/>
      <c r="J19" s="4"/>
      <c r="X19" s="2"/>
    </row>
    <row r="20" spans="1:33" x14ac:dyDescent="0.25">
      <c r="F20" s="4"/>
      <c r="G20" s="4"/>
      <c r="H20" s="4"/>
      <c r="I20" s="4"/>
      <c r="J20" s="4"/>
      <c r="X20" s="2"/>
      <c r="AE20" s="18" t="s">
        <v>359</v>
      </c>
    </row>
    <row r="21" spans="1:33" ht="15.75" x14ac:dyDescent="0.25">
      <c r="A21" s="32" t="s">
        <v>108</v>
      </c>
      <c r="F21" s="4"/>
      <c r="G21" s="4"/>
      <c r="H21" s="4"/>
      <c r="I21" s="4"/>
      <c r="J21" s="4"/>
      <c r="M21" t="s">
        <v>162</v>
      </c>
      <c r="U21" t="s">
        <v>163</v>
      </c>
      <c r="AB21" s="46" t="s">
        <v>154</v>
      </c>
      <c r="AC21" s="45"/>
      <c r="AD21" s="43"/>
      <c r="AE21" s="38" t="s">
        <v>144</v>
      </c>
      <c r="AF21" s="39" t="s">
        <v>145</v>
      </c>
      <c r="AG21" s="93"/>
    </row>
    <row r="22" spans="1:33" x14ac:dyDescent="0.25">
      <c r="F22" s="8" t="s">
        <v>45</v>
      </c>
      <c r="G22" s="8" t="s">
        <v>66</v>
      </c>
      <c r="H22" s="8" t="s">
        <v>67</v>
      </c>
      <c r="I22" s="8" t="s">
        <v>4</v>
      </c>
      <c r="J22" s="8" t="s">
        <v>68</v>
      </c>
      <c r="K22" s="8" t="s">
        <v>69</v>
      </c>
      <c r="M22" s="8" t="s">
        <v>45</v>
      </c>
      <c r="N22" s="8" t="s">
        <v>66</v>
      </c>
      <c r="O22" s="8" t="s">
        <v>4</v>
      </c>
      <c r="P22" s="8" t="s">
        <v>69</v>
      </c>
      <c r="Q22" s="8" t="s">
        <v>161</v>
      </c>
      <c r="R22" s="8" t="s">
        <v>4</v>
      </c>
      <c r="S22" s="8" t="s">
        <v>69</v>
      </c>
      <c r="U22" s="8" t="s">
        <v>45</v>
      </c>
      <c r="V22" s="8" t="s">
        <v>66</v>
      </c>
      <c r="W22" s="8" t="s">
        <v>4</v>
      </c>
      <c r="X22" s="8" t="s">
        <v>69</v>
      </c>
      <c r="Y22" s="8" t="s">
        <v>161</v>
      </c>
      <c r="Z22" s="8" t="s">
        <v>4</v>
      </c>
      <c r="AA22" s="8" t="s">
        <v>69</v>
      </c>
      <c r="AB22" s="49">
        <v>243</v>
      </c>
      <c r="AC22" s="8" t="s">
        <v>14</v>
      </c>
      <c r="AD22" s="17">
        <v>-27.564627179566312</v>
      </c>
      <c r="AE22" s="8">
        <v>246</v>
      </c>
      <c r="AF22" s="8">
        <v>247</v>
      </c>
      <c r="AG22" s="8" t="s">
        <v>14</v>
      </c>
    </row>
    <row r="23" spans="1:33" x14ac:dyDescent="0.25">
      <c r="F23" s="8" t="s">
        <v>48</v>
      </c>
      <c r="G23" s="8">
        <v>299</v>
      </c>
      <c r="H23" s="8" t="s">
        <v>107</v>
      </c>
      <c r="I23" s="8" t="s">
        <v>17</v>
      </c>
      <c r="J23" s="2">
        <v>293.7</v>
      </c>
      <c r="K23" s="13">
        <f>1200*LN(G23/J23)/LN(2)</f>
        <v>30.96266251273947</v>
      </c>
      <c r="M23" s="8" t="s">
        <v>48</v>
      </c>
      <c r="N23" s="8">
        <v>274</v>
      </c>
      <c r="O23" s="8" t="s">
        <v>16</v>
      </c>
      <c r="P23" s="13">
        <v>-19.993156676960673</v>
      </c>
      <c r="Q23" s="8">
        <v>277.39999999999998</v>
      </c>
      <c r="R23" s="8" t="s">
        <v>16</v>
      </c>
      <c r="S23" s="17">
        <v>1.3571166938955643</v>
      </c>
      <c r="U23" s="8" t="s">
        <v>48</v>
      </c>
      <c r="V23" s="8">
        <v>274</v>
      </c>
      <c r="W23" s="8" t="s">
        <v>16</v>
      </c>
      <c r="X23" s="13">
        <v>-19.993156676960673</v>
      </c>
      <c r="Y23" s="8">
        <v>277.39999999999998</v>
      </c>
      <c r="Z23" s="8" t="s">
        <v>16</v>
      </c>
      <c r="AA23" s="17">
        <v>1.3571166938955643</v>
      </c>
      <c r="AB23" s="47">
        <v>274</v>
      </c>
      <c r="AC23" s="8" t="s">
        <v>16</v>
      </c>
      <c r="AD23" s="17">
        <v>-20.10163714718956</v>
      </c>
      <c r="AE23" s="37">
        <v>274</v>
      </c>
      <c r="AF23" s="37">
        <v>275</v>
      </c>
      <c r="AG23" s="37" t="s">
        <v>16</v>
      </c>
    </row>
    <row r="24" spans="1:33" x14ac:dyDescent="0.25">
      <c r="F24" s="8" t="s">
        <v>49</v>
      </c>
      <c r="G24" s="8">
        <v>317</v>
      </c>
      <c r="H24" s="13">
        <f>1200*LN(G24/G23)/LN(2)</f>
        <v>101.2048271295626</v>
      </c>
      <c r="I24" s="8" t="s">
        <v>18</v>
      </c>
      <c r="J24" s="8">
        <v>311.13</v>
      </c>
      <c r="K24" s="13">
        <f t="shared" ref="K24:K36" si="4">1200*LN(G24/J24)/LN(2)</f>
        <v>32.358396251305216</v>
      </c>
      <c r="M24" s="8" t="s">
        <v>49</v>
      </c>
      <c r="N24" s="8">
        <v>310</v>
      </c>
      <c r="O24" s="8" t="s">
        <v>18</v>
      </c>
      <c r="P24" s="13">
        <v>-6.2823699005081712</v>
      </c>
      <c r="Q24" s="8">
        <v>315.10000000000002</v>
      </c>
      <c r="R24" s="8" t="s">
        <v>18</v>
      </c>
      <c r="S24" s="17">
        <v>21.967476726619772</v>
      </c>
      <c r="U24" s="8" t="s">
        <v>49</v>
      </c>
      <c r="V24" s="8">
        <v>310</v>
      </c>
      <c r="W24" s="8" t="s">
        <v>18</v>
      </c>
      <c r="X24" s="13">
        <v>-6.2823699005081712</v>
      </c>
      <c r="Y24" s="8">
        <v>315.10000000000002</v>
      </c>
      <c r="Z24" s="8" t="s">
        <v>18</v>
      </c>
      <c r="AA24" s="17">
        <v>21.967476726619772</v>
      </c>
      <c r="AB24" s="47">
        <v>311</v>
      </c>
      <c r="AC24" s="8" t="s">
        <v>18</v>
      </c>
      <c r="AD24" s="17">
        <v>-0.70673207287021267</v>
      </c>
      <c r="AE24" s="8">
        <v>311</v>
      </c>
      <c r="AF24" s="8">
        <v>311</v>
      </c>
      <c r="AG24" s="8" t="s">
        <v>18</v>
      </c>
    </row>
    <row r="25" spans="1:33" x14ac:dyDescent="0.25">
      <c r="F25" s="8" t="s">
        <v>50</v>
      </c>
      <c r="G25" s="8">
        <v>351</v>
      </c>
      <c r="H25" s="13">
        <f t="shared" ref="H25:H36" si="5">1200*LN(G25/G24)/LN(2)</f>
        <v>176.38582819818416</v>
      </c>
      <c r="I25" s="8" t="s">
        <v>20</v>
      </c>
      <c r="J25" s="8">
        <v>349.2</v>
      </c>
      <c r="K25" s="13">
        <f t="shared" si="4"/>
        <v>8.9009658749795815</v>
      </c>
      <c r="M25" s="8" t="s">
        <v>50</v>
      </c>
      <c r="N25" s="8">
        <v>354</v>
      </c>
      <c r="O25" s="8" t="s">
        <v>20</v>
      </c>
      <c r="P25" s="13">
        <v>23.495003870003689</v>
      </c>
      <c r="Q25" s="8">
        <v>363</v>
      </c>
      <c r="R25" s="8" t="s">
        <v>21</v>
      </c>
      <c r="S25" s="17">
        <v>-33.040770634692521</v>
      </c>
      <c r="U25" s="8" t="s">
        <v>50</v>
      </c>
      <c r="V25" s="8">
        <v>354</v>
      </c>
      <c r="W25" s="8" t="s">
        <v>20</v>
      </c>
      <c r="X25" s="13">
        <v>23.495003870003689</v>
      </c>
      <c r="Y25" s="8">
        <v>363</v>
      </c>
      <c r="Z25" s="8" t="s">
        <v>21</v>
      </c>
      <c r="AA25" s="17">
        <v>-33.040770634692521</v>
      </c>
      <c r="AB25" s="47">
        <v>370</v>
      </c>
      <c r="AC25" s="8" t="s">
        <v>21</v>
      </c>
      <c r="AD25" s="17">
        <v>-42.605623964988155</v>
      </c>
      <c r="AE25" s="8">
        <v>355</v>
      </c>
      <c r="AF25" s="8">
        <v>356</v>
      </c>
      <c r="AG25" s="8" t="s">
        <v>20</v>
      </c>
    </row>
    <row r="26" spans="1:33" x14ac:dyDescent="0.25">
      <c r="F26" s="8" t="s">
        <v>109</v>
      </c>
      <c r="G26" s="8">
        <v>412</v>
      </c>
      <c r="H26" s="13">
        <f t="shared" si="5"/>
        <v>277.40796825438906</v>
      </c>
      <c r="I26" s="8" t="s">
        <v>25</v>
      </c>
      <c r="J26" s="8">
        <v>415.3</v>
      </c>
      <c r="K26" s="13">
        <f t="shared" si="4"/>
        <v>-13.811441225057187</v>
      </c>
      <c r="M26" s="8" t="s">
        <v>51</v>
      </c>
      <c r="N26" s="8">
        <v>407</v>
      </c>
      <c r="O26" s="8" t="s">
        <v>25</v>
      </c>
      <c r="P26" s="13">
        <v>-34.969675110096922</v>
      </c>
      <c r="Q26" s="8">
        <v>416.4</v>
      </c>
      <c r="R26" s="8" t="s">
        <v>25</v>
      </c>
      <c r="S26" s="17">
        <v>4.5598538648722462</v>
      </c>
      <c r="U26" s="8" t="s">
        <v>51</v>
      </c>
      <c r="V26" s="8">
        <v>407</v>
      </c>
      <c r="W26" s="8" t="s">
        <v>25</v>
      </c>
      <c r="X26" s="13">
        <v>-34.969675110096922</v>
      </c>
      <c r="Y26" s="8">
        <v>416.4</v>
      </c>
      <c r="Z26" s="8" t="s">
        <v>25</v>
      </c>
      <c r="AA26" s="17">
        <v>4.5598538648722462</v>
      </c>
      <c r="AB26" s="47">
        <v>412</v>
      </c>
      <c r="AC26" s="8" t="s">
        <v>25</v>
      </c>
      <c r="AD26" s="17">
        <v>-13.811441225057187</v>
      </c>
      <c r="AE26" s="8">
        <v>412</v>
      </c>
      <c r="AF26" s="8">
        <v>416</v>
      </c>
      <c r="AG26" s="8" t="s">
        <v>25</v>
      </c>
    </row>
    <row r="27" spans="1:33" x14ac:dyDescent="0.25">
      <c r="F27" s="8" t="s">
        <v>51</v>
      </c>
      <c r="G27" s="8">
        <v>440</v>
      </c>
      <c r="H27" s="13">
        <f t="shared" si="5"/>
        <v>113.83102360972944</v>
      </c>
      <c r="I27" s="8" t="s">
        <v>12</v>
      </c>
      <c r="J27" s="8">
        <v>440</v>
      </c>
      <c r="K27" s="13">
        <f t="shared" si="4"/>
        <v>0</v>
      </c>
      <c r="M27" s="8" t="s">
        <v>54</v>
      </c>
      <c r="N27" s="8">
        <v>476</v>
      </c>
      <c r="O27" s="8" t="s">
        <v>13</v>
      </c>
      <c r="P27" s="13">
        <v>36.149659739938663</v>
      </c>
      <c r="Q27" s="8">
        <v>478.5</v>
      </c>
      <c r="R27" s="8" t="s">
        <v>13</v>
      </c>
      <c r="S27" s="17">
        <v>45.218481153637114</v>
      </c>
      <c r="U27" s="8" t="s">
        <v>54</v>
      </c>
      <c r="V27" s="8">
        <v>476</v>
      </c>
      <c r="W27" s="8" t="s">
        <v>13</v>
      </c>
      <c r="X27" s="13">
        <v>36.149659739938663</v>
      </c>
      <c r="Y27" s="8">
        <v>478.5</v>
      </c>
      <c r="Z27" s="8" t="s">
        <v>13</v>
      </c>
      <c r="AA27" s="17">
        <v>45.218481153637114</v>
      </c>
      <c r="AB27" s="47">
        <v>480</v>
      </c>
      <c r="AC27" s="8" t="s">
        <v>14</v>
      </c>
      <c r="AD27" s="17">
        <v>-49.421475459075815</v>
      </c>
      <c r="AE27" s="8">
        <v>480</v>
      </c>
      <c r="AF27" s="8">
        <v>480</v>
      </c>
      <c r="AG27" s="8" t="s">
        <v>14</v>
      </c>
    </row>
    <row r="28" spans="1:33" x14ac:dyDescent="0.25">
      <c r="F28" s="8" t="s">
        <v>54</v>
      </c>
      <c r="G28" s="8" t="s">
        <v>323</v>
      </c>
      <c r="H28" s="13"/>
      <c r="K28" s="13"/>
      <c r="M28" s="8" t="s">
        <v>52</v>
      </c>
      <c r="N28" s="8">
        <v>544</v>
      </c>
      <c r="O28" s="8" t="s">
        <v>16</v>
      </c>
      <c r="P28" s="13">
        <v>-32.676246729186644</v>
      </c>
      <c r="Q28" s="8">
        <v>556.4</v>
      </c>
      <c r="R28" s="8" t="s">
        <v>16</v>
      </c>
      <c r="S28" s="17">
        <v>6.3426753562582432</v>
      </c>
      <c r="U28" s="8" t="s">
        <v>52</v>
      </c>
      <c r="V28" s="8">
        <v>544</v>
      </c>
      <c r="W28" s="8" t="s">
        <v>16</v>
      </c>
      <c r="X28" s="13">
        <v>-32.676246729186644</v>
      </c>
      <c r="Y28" s="8">
        <v>556.4</v>
      </c>
      <c r="Z28" s="8" t="s">
        <v>16</v>
      </c>
      <c r="AA28" s="17">
        <v>6.3426753562582432</v>
      </c>
      <c r="AB28" s="34">
        <v>546</v>
      </c>
      <c r="AC28" s="8" t="s">
        <v>16</v>
      </c>
      <c r="AD28" s="17">
        <v>-26.43156759599869</v>
      </c>
      <c r="AE28" s="37">
        <v>545</v>
      </c>
      <c r="AF28" s="37">
        <v>545</v>
      </c>
      <c r="AG28" s="37" t="s">
        <v>16</v>
      </c>
    </row>
    <row r="29" spans="1:33" x14ac:dyDescent="0.25">
      <c r="F29" s="8" t="s">
        <v>110</v>
      </c>
      <c r="G29" s="8">
        <v>527</v>
      </c>
      <c r="H29" s="13">
        <f>1200*LN(G29/G27)/LN(2)</f>
        <v>312.35932573506602</v>
      </c>
      <c r="I29" s="8" t="s">
        <v>72</v>
      </c>
      <c r="J29" s="8">
        <v>523.29999999999995</v>
      </c>
      <c r="K29" s="13">
        <f t="shared" si="4"/>
        <v>12.197643491834455</v>
      </c>
      <c r="M29" s="8" t="s">
        <v>55</v>
      </c>
      <c r="N29" s="8">
        <v>631</v>
      </c>
      <c r="O29" s="8" t="s">
        <v>18</v>
      </c>
      <c r="P29" s="13">
        <v>24.163777749464586</v>
      </c>
      <c r="Q29" s="8">
        <v>639.29999999999995</v>
      </c>
      <c r="R29" s="8" t="s">
        <v>18</v>
      </c>
      <c r="S29" s="17">
        <v>46.787484110202513</v>
      </c>
      <c r="U29" s="8" t="s">
        <v>55</v>
      </c>
      <c r="V29" s="8">
        <v>631</v>
      </c>
      <c r="W29" s="8" t="s">
        <v>18</v>
      </c>
      <c r="X29" s="13">
        <v>24.163777749464586</v>
      </c>
      <c r="Y29" s="8">
        <v>639.29999999999995</v>
      </c>
      <c r="Z29" s="8" t="s">
        <v>18</v>
      </c>
      <c r="AA29" s="17">
        <v>46.787484110202513</v>
      </c>
      <c r="AB29" s="34">
        <v>630</v>
      </c>
      <c r="AC29" s="8" t="s">
        <v>18</v>
      </c>
      <c r="AD29" s="17">
        <v>21.417965835141231</v>
      </c>
      <c r="AE29" s="8">
        <v>630</v>
      </c>
      <c r="AF29" s="8">
        <v>630</v>
      </c>
      <c r="AG29" s="8" t="s">
        <v>18</v>
      </c>
    </row>
    <row r="30" spans="1:33" x14ac:dyDescent="0.25">
      <c r="F30" s="8" t="s">
        <v>52</v>
      </c>
      <c r="G30" s="8">
        <v>592</v>
      </c>
      <c r="H30" s="13">
        <f t="shared" si="5"/>
        <v>201.35305679008215</v>
      </c>
      <c r="I30" s="36" t="s">
        <v>17</v>
      </c>
      <c r="J30" s="8">
        <f>J23*2</f>
        <v>587.4</v>
      </c>
      <c r="K30" s="13">
        <f t="shared" si="4"/>
        <v>13.504692229753367</v>
      </c>
      <c r="M30" s="8" t="s">
        <v>56</v>
      </c>
      <c r="N30" s="8">
        <v>719</v>
      </c>
      <c r="O30" s="8" t="s">
        <v>21</v>
      </c>
      <c r="P30" s="13">
        <v>-49.814103702437038</v>
      </c>
      <c r="Q30" s="8">
        <v>737.3</v>
      </c>
      <c r="R30" s="8" t="s">
        <v>21</v>
      </c>
      <c r="S30" s="17">
        <v>-6.3021201362550947</v>
      </c>
      <c r="U30" s="8" t="s">
        <v>56</v>
      </c>
      <c r="V30" s="8">
        <v>719</v>
      </c>
      <c r="W30" s="8" t="s">
        <v>21</v>
      </c>
      <c r="X30" s="13">
        <v>-49.814103702437038</v>
      </c>
      <c r="Y30" s="8">
        <v>737.3</v>
      </c>
      <c r="Z30" s="8" t="s">
        <v>21</v>
      </c>
      <c r="AA30" s="17">
        <v>-6.3021201362550947</v>
      </c>
      <c r="AB30" s="34">
        <v>721</v>
      </c>
      <c r="AC30" s="8" t="s">
        <v>21</v>
      </c>
      <c r="AD30" s="17">
        <v>-45.0312135305875</v>
      </c>
      <c r="AE30" s="8">
        <v>721</v>
      </c>
      <c r="AF30" s="8">
        <v>722</v>
      </c>
      <c r="AG30" s="8" t="s">
        <v>19</v>
      </c>
    </row>
    <row r="31" spans="1:33" x14ac:dyDescent="0.25">
      <c r="F31" s="8" t="s">
        <v>55</v>
      </c>
      <c r="G31" s="8">
        <v>637</v>
      </c>
      <c r="H31" s="13">
        <f t="shared" si="5"/>
        <v>126.83543595282083</v>
      </c>
      <c r="I31" s="8" t="s">
        <v>358</v>
      </c>
      <c r="J31" s="8">
        <f>J24*2</f>
        <v>622.26</v>
      </c>
      <c r="K31" s="13">
        <f t="shared" si="4"/>
        <v>40.531034791576786</v>
      </c>
      <c r="M31" s="8" t="s">
        <v>57</v>
      </c>
      <c r="N31" s="8">
        <v>832</v>
      </c>
      <c r="O31" s="8" t="s">
        <v>25</v>
      </c>
      <c r="P31" s="13">
        <v>2.8960055397160018</v>
      </c>
      <c r="Q31" s="8">
        <v>854.9</v>
      </c>
      <c r="R31" s="8" t="s">
        <v>25</v>
      </c>
      <c r="S31" s="17">
        <v>49.902580141742533</v>
      </c>
      <c r="U31" s="8" t="s">
        <v>57</v>
      </c>
      <c r="V31" s="8">
        <v>832</v>
      </c>
      <c r="W31" s="8" t="s">
        <v>25</v>
      </c>
      <c r="X31" s="13">
        <v>2.8960055397160018</v>
      </c>
      <c r="Y31" s="8">
        <v>854.9</v>
      </c>
      <c r="Z31" s="8" t="s">
        <v>25</v>
      </c>
      <c r="AA31" s="17">
        <v>49.902580141742533</v>
      </c>
      <c r="AB31" s="34">
        <v>832</v>
      </c>
      <c r="AC31" s="8" t="s">
        <v>25</v>
      </c>
      <c r="AD31" s="17">
        <v>2.9155879243913678</v>
      </c>
      <c r="AE31" s="8">
        <v>830</v>
      </c>
      <c r="AG31" s="8" t="s">
        <v>25</v>
      </c>
    </row>
    <row r="32" spans="1:33" x14ac:dyDescent="0.25">
      <c r="F32" s="8" t="s">
        <v>56</v>
      </c>
      <c r="G32" s="8">
        <v>713</v>
      </c>
      <c r="H32" s="13">
        <f t="shared" si="5"/>
        <v>195.1304450251051</v>
      </c>
      <c r="I32" s="8" t="s">
        <v>20</v>
      </c>
      <c r="J32" s="8">
        <f>J25*2</f>
        <v>698.4</v>
      </c>
      <c r="K32" s="13">
        <f t="shared" si="4"/>
        <v>35.818221242172342</v>
      </c>
      <c r="M32" s="8" t="s">
        <v>58</v>
      </c>
      <c r="N32" s="8">
        <v>960</v>
      </c>
      <c r="O32" s="8" t="s">
        <v>14</v>
      </c>
      <c r="P32" s="13">
        <v>-49.362941499372582</v>
      </c>
      <c r="Q32" s="8">
        <v>982.4</v>
      </c>
      <c r="R32" s="8" t="s">
        <v>14</v>
      </c>
      <c r="S32" s="17">
        <v>-9.4315556502143583</v>
      </c>
      <c r="U32" s="8" t="s">
        <v>58</v>
      </c>
      <c r="V32" s="8">
        <v>960</v>
      </c>
      <c r="W32" s="8" t="s">
        <v>14</v>
      </c>
      <c r="X32" s="13">
        <v>-49.362941499372582</v>
      </c>
      <c r="Y32" s="8">
        <v>982.4</v>
      </c>
      <c r="Z32" s="8" t="s">
        <v>14</v>
      </c>
      <c r="AA32" s="17">
        <v>-9.4315556502143583</v>
      </c>
      <c r="AB32" s="34">
        <v>960</v>
      </c>
      <c r="AC32" s="8" t="s">
        <v>14</v>
      </c>
      <c r="AD32" s="17">
        <v>-49.421475459075815</v>
      </c>
      <c r="AE32" s="8">
        <v>961</v>
      </c>
      <c r="AG32" s="8" t="s">
        <v>14</v>
      </c>
    </row>
    <row r="33" spans="6:33" x14ac:dyDescent="0.25">
      <c r="F33" s="8" t="s">
        <v>111</v>
      </c>
      <c r="G33" s="8">
        <v>832</v>
      </c>
      <c r="H33" s="13">
        <f t="shared" si="5"/>
        <v>267.21774203664484</v>
      </c>
      <c r="I33" s="8" t="s">
        <v>25</v>
      </c>
      <c r="J33" s="8">
        <f>J26*2</f>
        <v>830.6</v>
      </c>
      <c r="K33" s="13">
        <f t="shared" si="4"/>
        <v>2.9155879243913678</v>
      </c>
      <c r="M33" s="8" t="s">
        <v>61</v>
      </c>
      <c r="N33" s="8">
        <v>1129</v>
      </c>
      <c r="O33" s="8" t="s">
        <v>16</v>
      </c>
      <c r="P33" s="13">
        <v>31.364068698006079</v>
      </c>
      <c r="Q33" s="8">
        <v>1135.0999999999999</v>
      </c>
      <c r="R33" s="8" t="s">
        <v>16</v>
      </c>
      <c r="S33" s="17">
        <v>40.692767299556259</v>
      </c>
      <c r="U33" s="8" t="s">
        <v>61</v>
      </c>
      <c r="V33" s="8">
        <v>1129</v>
      </c>
      <c r="W33" s="8" t="s">
        <v>16</v>
      </c>
      <c r="X33" s="13">
        <v>31.364068698006079</v>
      </c>
      <c r="Y33" s="8">
        <v>1135.0999999999999</v>
      </c>
      <c r="Z33" s="8" t="s">
        <v>16</v>
      </c>
      <c r="AA33" s="17">
        <v>40.692767299556259</v>
      </c>
      <c r="AB33" s="37">
        <v>1131</v>
      </c>
      <c r="AC33" s="8" t="s">
        <v>16</v>
      </c>
      <c r="AD33" s="17">
        <v>34.319720087962949</v>
      </c>
      <c r="AE33" s="37">
        <v>1129</v>
      </c>
      <c r="AF33" s="44"/>
      <c r="AG33" s="37" t="s">
        <v>16</v>
      </c>
    </row>
    <row r="34" spans="6:33" x14ac:dyDescent="0.25">
      <c r="F34" s="8" t="s">
        <v>57</v>
      </c>
      <c r="G34" s="8">
        <v>903</v>
      </c>
      <c r="H34" s="13">
        <f t="shared" si="5"/>
        <v>141.77095120771941</v>
      </c>
      <c r="I34" s="8" t="s">
        <v>12</v>
      </c>
      <c r="J34" s="8">
        <v>880</v>
      </c>
      <c r="K34" s="13">
        <f t="shared" si="4"/>
        <v>44.666956747438327</v>
      </c>
      <c r="M34" s="8" t="s">
        <v>62</v>
      </c>
      <c r="N34" s="8">
        <v>1293</v>
      </c>
      <c r="O34" s="8" t="s">
        <v>19</v>
      </c>
      <c r="P34" s="13">
        <v>-33.823784457289804</v>
      </c>
      <c r="Q34" s="8">
        <v>1304.3</v>
      </c>
      <c r="R34" s="8" t="s">
        <v>19</v>
      </c>
      <c r="S34" s="17">
        <v>-18.759626918885381</v>
      </c>
      <c r="U34" s="8" t="s">
        <v>62</v>
      </c>
      <c r="V34" s="8">
        <v>1293</v>
      </c>
      <c r="W34" s="8" t="s">
        <v>19</v>
      </c>
      <c r="X34" s="13">
        <v>-33.823784457289804</v>
      </c>
      <c r="Y34" s="8">
        <v>1304.3</v>
      </c>
      <c r="Z34" s="8" t="s">
        <v>19</v>
      </c>
      <c r="AA34" s="17">
        <v>-18.759626918885381</v>
      </c>
      <c r="AB34" s="37">
        <v>1294</v>
      </c>
      <c r="AC34" s="8" t="s">
        <v>19</v>
      </c>
      <c r="AD34" s="17">
        <v>-32.485373838585978</v>
      </c>
      <c r="AE34" s="8">
        <v>1294</v>
      </c>
      <c r="AG34" s="8" t="s">
        <v>19</v>
      </c>
    </row>
    <row r="35" spans="6:33" x14ac:dyDescent="0.25">
      <c r="F35" s="8" t="s">
        <v>58</v>
      </c>
      <c r="G35" s="8" t="s">
        <v>323</v>
      </c>
      <c r="H35" s="13"/>
      <c r="J35" s="18"/>
      <c r="K35" s="13"/>
      <c r="AB35" s="37">
        <v>1487</v>
      </c>
      <c r="AC35" s="8" t="s">
        <v>21</v>
      </c>
      <c r="AD35" s="17">
        <v>8.1689658433278556</v>
      </c>
      <c r="AE35" s="8">
        <v>1484</v>
      </c>
      <c r="AG35" s="8" t="s">
        <v>21</v>
      </c>
    </row>
    <row r="36" spans="6:33" x14ac:dyDescent="0.25">
      <c r="F36" s="8" t="s">
        <v>112</v>
      </c>
      <c r="G36" s="8">
        <v>1057</v>
      </c>
      <c r="H36" s="13">
        <f>1200*LN(G36/G34)/LN(2)</f>
        <v>272.61298068218991</v>
      </c>
      <c r="I36" s="8" t="s">
        <v>72</v>
      </c>
      <c r="J36" s="8">
        <v>1046.5999999999999</v>
      </c>
      <c r="K36" s="13">
        <f t="shared" si="4"/>
        <v>17.118255186396308</v>
      </c>
      <c r="AB36" s="37">
        <v>1717</v>
      </c>
      <c r="AC36" s="8" t="s">
        <v>12</v>
      </c>
      <c r="AD36" s="17">
        <v>-42.822467427030524</v>
      </c>
    </row>
    <row r="37" spans="6:33" x14ac:dyDescent="0.25">
      <c r="AB37" s="37">
        <v>1982</v>
      </c>
      <c r="AC37" s="8" t="s">
        <v>14</v>
      </c>
      <c r="AD37" s="17">
        <v>5.5993064344877688</v>
      </c>
    </row>
    <row r="38" spans="6:33" x14ac:dyDescent="0.25">
      <c r="F38" s="31" t="s">
        <v>113</v>
      </c>
      <c r="AB38" s="48">
        <v>2262</v>
      </c>
      <c r="AC38" s="8" t="s">
        <v>16</v>
      </c>
      <c r="AD38" s="17">
        <v>34.319720087962949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53"/>
  <sheetViews>
    <sheetView topLeftCell="M14" workbookViewId="0">
      <selection activeCell="T24" sqref="T24"/>
    </sheetView>
  </sheetViews>
  <sheetFormatPr baseColWidth="10" defaultRowHeight="15" x14ac:dyDescent="0.25"/>
  <cols>
    <col min="2" max="2" width="7.85546875" customWidth="1"/>
    <col min="5" max="5" width="14.28515625" customWidth="1"/>
    <col min="6" max="6" width="14.7109375" customWidth="1"/>
    <col min="7" max="7" width="10.140625" customWidth="1"/>
    <col min="8" max="8" width="10.42578125" customWidth="1"/>
    <col min="16" max="16" width="15.28515625" customWidth="1"/>
    <col min="17" max="18" width="8.7109375" customWidth="1"/>
    <col min="20" max="20" width="12.85546875" customWidth="1"/>
    <col min="21" max="21" width="12" customWidth="1"/>
    <col min="23" max="23" width="8.7109375" customWidth="1"/>
    <col min="24" max="24" width="8.140625" customWidth="1"/>
    <col min="27" max="27" width="4" customWidth="1"/>
    <col min="28" max="28" width="5.7109375" customWidth="1"/>
    <col min="29" max="29" width="7.28515625" customWidth="1"/>
    <col min="30" max="30" width="8.42578125" customWidth="1"/>
  </cols>
  <sheetData>
    <row r="1" spans="1:23" ht="15.75" x14ac:dyDescent="0.25">
      <c r="A1" s="32" t="s">
        <v>71</v>
      </c>
      <c r="K1" s="32" t="s">
        <v>205</v>
      </c>
    </row>
    <row r="2" spans="1:23" x14ac:dyDescent="0.25">
      <c r="K2" t="s">
        <v>240</v>
      </c>
    </row>
    <row r="3" spans="1:23" x14ac:dyDescent="0.25">
      <c r="K3" s="31" t="s">
        <v>204</v>
      </c>
    </row>
    <row r="4" spans="1:23" x14ac:dyDescent="0.25">
      <c r="D4" t="s">
        <v>313</v>
      </c>
    </row>
    <row r="5" spans="1:23" x14ac:dyDescent="0.25">
      <c r="D5" s="8" t="s">
        <v>45</v>
      </c>
      <c r="E5" s="8" t="s">
        <v>75</v>
      </c>
      <c r="F5" s="8" t="s">
        <v>76</v>
      </c>
      <c r="G5" s="8" t="s">
        <v>4</v>
      </c>
      <c r="H5" s="8" t="s">
        <v>68</v>
      </c>
      <c r="I5" s="8" t="s">
        <v>69</v>
      </c>
      <c r="K5" t="s">
        <v>83</v>
      </c>
      <c r="R5" t="s">
        <v>84</v>
      </c>
    </row>
    <row r="6" spans="1:23" x14ac:dyDescent="0.25">
      <c r="A6" s="34" t="s">
        <v>74</v>
      </c>
      <c r="B6" s="34"/>
      <c r="D6" s="8" t="s">
        <v>48</v>
      </c>
      <c r="E6" s="8">
        <v>149</v>
      </c>
      <c r="F6" s="8" t="s">
        <v>77</v>
      </c>
      <c r="G6" s="8" t="s">
        <v>297</v>
      </c>
      <c r="H6" s="8">
        <v>147</v>
      </c>
      <c r="I6" s="13">
        <f>1200*LN(E6/H6)/LN(2)</f>
        <v>23.395410750956636</v>
      </c>
      <c r="K6" s="8" t="s">
        <v>45</v>
      </c>
      <c r="L6" s="8" t="s">
        <v>66</v>
      </c>
      <c r="M6" s="8" t="s">
        <v>78</v>
      </c>
      <c r="N6" s="8" t="s">
        <v>4</v>
      </c>
      <c r="O6" s="8" t="s">
        <v>68</v>
      </c>
      <c r="P6" s="8" t="s">
        <v>69</v>
      </c>
      <c r="R6" s="8" t="s">
        <v>45</v>
      </c>
      <c r="S6" s="8" t="s">
        <v>66</v>
      </c>
      <c r="T6" s="8" t="s">
        <v>78</v>
      </c>
      <c r="U6" s="8" t="s">
        <v>4</v>
      </c>
      <c r="V6" s="8" t="s">
        <v>68</v>
      </c>
      <c r="W6" s="8" t="s">
        <v>69</v>
      </c>
    </row>
    <row r="7" spans="1:23" x14ac:dyDescent="0.25">
      <c r="A7" s="34">
        <v>1</v>
      </c>
      <c r="B7" s="34" t="s">
        <v>16</v>
      </c>
      <c r="D7" s="8" t="s">
        <v>49</v>
      </c>
      <c r="E7" s="8">
        <v>158</v>
      </c>
      <c r="F7" s="13">
        <f>1200*LN(E7/E6)/LN(2)</f>
        <v>101.53467325792967</v>
      </c>
      <c r="G7" s="8" t="s">
        <v>286</v>
      </c>
      <c r="H7" s="8">
        <v>156</v>
      </c>
      <c r="I7" s="13">
        <f t="shared" ref="I7:I12" si="0">1200*LN(E7/H7)/LN(2)</f>
        <v>22.054235177825422</v>
      </c>
      <c r="K7" s="8" t="s">
        <v>47</v>
      </c>
      <c r="L7" s="8">
        <v>246</v>
      </c>
      <c r="M7" s="8" t="s">
        <v>79</v>
      </c>
      <c r="N7" s="40" t="s">
        <v>14</v>
      </c>
      <c r="O7" s="8">
        <v>246.9</v>
      </c>
      <c r="P7" s="13">
        <f>1200*LN(L7/O7)/LN(2)</f>
        <v>-6.3222250994156637</v>
      </c>
      <c r="R7" s="8" t="s">
        <v>47</v>
      </c>
      <c r="S7" s="8">
        <v>117</v>
      </c>
      <c r="T7" s="8" t="s">
        <v>79</v>
      </c>
      <c r="U7" s="40" t="s">
        <v>13</v>
      </c>
      <c r="V7" s="13">
        <v>116.5</v>
      </c>
      <c r="W7" s="13">
        <f>1200*LN(S7/V7)/LN(2)</f>
        <v>7.4142899149492933</v>
      </c>
    </row>
    <row r="8" spans="1:23" x14ac:dyDescent="0.25">
      <c r="A8" s="34">
        <v>2</v>
      </c>
      <c r="B8" s="34" t="s">
        <v>18</v>
      </c>
      <c r="D8" s="8" t="s">
        <v>50</v>
      </c>
      <c r="E8" s="8">
        <v>183</v>
      </c>
      <c r="F8" s="13">
        <f t="shared" ref="F8:F12" si="1">1200*LN(E8/E7)/LN(2)</f>
        <v>254.30290812832737</v>
      </c>
      <c r="G8" s="8" t="s">
        <v>287</v>
      </c>
      <c r="H8" s="8">
        <v>185</v>
      </c>
      <c r="I8" s="13">
        <f t="shared" si="0"/>
        <v>-18.817946678723608</v>
      </c>
      <c r="K8" s="8" t="s">
        <v>48</v>
      </c>
      <c r="L8" s="8">
        <v>274</v>
      </c>
      <c r="M8" s="13">
        <f>1200*LN(L8/L7)/LN(2)</f>
        <v>186.62109314554417</v>
      </c>
      <c r="N8" s="8" t="s">
        <v>16</v>
      </c>
      <c r="O8" s="8">
        <v>277.18</v>
      </c>
      <c r="P8" s="13">
        <f t="shared" ref="P8:P20" si="2">1200*LN(L8/O8)/LN(2)</f>
        <v>-19.976723979339599</v>
      </c>
      <c r="R8" s="8" t="s">
        <v>48</v>
      </c>
      <c r="S8" s="8">
        <v>141</v>
      </c>
      <c r="T8" s="13">
        <f>1200*LN(S8/S7)/LN(2)</f>
        <v>323.02395937846677</v>
      </c>
      <c r="U8" s="8" t="s">
        <v>16</v>
      </c>
      <c r="V8" s="13">
        <f t="shared" ref="V8:V11" si="3">V13/2</f>
        <v>138.59</v>
      </c>
      <c r="W8" s="13">
        <f t="shared" ref="W8:W20" si="4">1200*LN(S8/V8)/LN(2)</f>
        <v>29.846399346580487</v>
      </c>
    </row>
    <row r="9" spans="1:23" x14ac:dyDescent="0.25">
      <c r="A9" s="34">
        <v>3</v>
      </c>
      <c r="B9" s="34" t="s">
        <v>20</v>
      </c>
      <c r="D9" s="8" t="s">
        <v>109</v>
      </c>
      <c r="E9" s="8">
        <v>206</v>
      </c>
      <c r="F9" s="13">
        <f t="shared" si="1"/>
        <v>204.96082667901098</v>
      </c>
      <c r="G9" s="8" t="s">
        <v>310</v>
      </c>
      <c r="H9" s="8">
        <v>208</v>
      </c>
      <c r="I9" s="13">
        <f t="shared" si="0"/>
        <v>-16.727029149448477</v>
      </c>
      <c r="K9" s="8" t="s">
        <v>49</v>
      </c>
      <c r="L9" s="8">
        <v>311</v>
      </c>
      <c r="M9" s="13">
        <f t="shared" ref="M9:M20" si="5">1200*LN(L9/L8)/LN(2)</f>
        <v>219.286424604091</v>
      </c>
      <c r="N9" s="8" t="s">
        <v>18</v>
      </c>
      <c r="O9" s="8">
        <v>311.13</v>
      </c>
      <c r="P9" s="13">
        <f t="shared" si="2"/>
        <v>-0.72351575926046197</v>
      </c>
      <c r="R9" s="8" t="s">
        <v>49</v>
      </c>
      <c r="S9" s="8">
        <v>158</v>
      </c>
      <c r="T9" s="13">
        <f t="shared" ref="T9:T20" si="6">1200*LN(S9/S8)/LN(2)</f>
        <v>197.07527493397137</v>
      </c>
      <c r="U9" s="8" t="s">
        <v>18</v>
      </c>
      <c r="V9" s="13">
        <f t="shared" si="3"/>
        <v>155.565</v>
      </c>
      <c r="W9" s="13">
        <f t="shared" si="4"/>
        <v>26.88845789653989</v>
      </c>
    </row>
    <row r="10" spans="1:23" x14ac:dyDescent="0.25">
      <c r="A10" s="34">
        <v>5</v>
      </c>
      <c r="B10" s="34" t="s">
        <v>25</v>
      </c>
      <c r="D10" s="8" t="s">
        <v>51</v>
      </c>
      <c r="E10" s="8">
        <v>226</v>
      </c>
      <c r="F10" s="13">
        <f t="shared" si="1"/>
        <v>160.41412227836315</v>
      </c>
      <c r="G10" s="8" t="s">
        <v>34</v>
      </c>
      <c r="H10" s="8">
        <v>220</v>
      </c>
      <c r="I10" s="13">
        <f t="shared" si="0"/>
        <v>46.583098668633831</v>
      </c>
      <c r="K10" s="8" t="s">
        <v>50</v>
      </c>
      <c r="L10" s="8">
        <v>355</v>
      </c>
      <c r="M10" s="13">
        <f t="shared" si="5"/>
        <v>229.08533311373014</v>
      </c>
      <c r="N10" s="8" t="s">
        <v>20</v>
      </c>
      <c r="O10" s="8">
        <v>349.23</v>
      </c>
      <c r="P10" s="13">
        <f t="shared" si="2"/>
        <v>28.369833720887641</v>
      </c>
      <c r="R10" s="8" t="s">
        <v>50</v>
      </c>
      <c r="S10" s="8">
        <v>181</v>
      </c>
      <c r="T10" s="13">
        <f t="shared" si="6"/>
        <v>235.27816668732308</v>
      </c>
      <c r="U10" s="8" t="s">
        <v>21</v>
      </c>
      <c r="V10" s="13">
        <v>184.99721135581729</v>
      </c>
      <c r="W10" s="13">
        <f t="shared" si="4"/>
        <v>-37.81659172974593</v>
      </c>
    </row>
    <row r="11" spans="1:23" x14ac:dyDescent="0.25">
      <c r="A11" s="34">
        <v>6</v>
      </c>
      <c r="B11" s="34" t="s">
        <v>13</v>
      </c>
      <c r="D11" s="8" t="s">
        <v>54</v>
      </c>
      <c r="E11" s="8">
        <v>236</v>
      </c>
      <c r="F11" s="13">
        <f t="shared" si="1"/>
        <v>74.956904335984376</v>
      </c>
      <c r="G11" s="8" t="s">
        <v>289</v>
      </c>
      <c r="H11" s="8">
        <v>233</v>
      </c>
      <c r="I11" s="13">
        <f t="shared" si="0"/>
        <v>22.148285649073294</v>
      </c>
      <c r="K11" s="8" t="s">
        <v>51</v>
      </c>
      <c r="L11" s="8">
        <v>412</v>
      </c>
      <c r="M11" s="13">
        <f t="shared" si="5"/>
        <v>257.79037534940881</v>
      </c>
      <c r="N11" s="8" t="s">
        <v>25</v>
      </c>
      <c r="O11" s="8">
        <v>415.3</v>
      </c>
      <c r="P11" s="13">
        <f t="shared" si="2"/>
        <v>-13.811441225057187</v>
      </c>
      <c r="R11" s="8" t="s">
        <v>51</v>
      </c>
      <c r="S11" s="8">
        <v>207</v>
      </c>
      <c r="T11" s="13">
        <f t="shared" si="6"/>
        <v>232.36928449934396</v>
      </c>
      <c r="U11" s="8" t="s">
        <v>25</v>
      </c>
      <c r="V11" s="13">
        <f t="shared" si="3"/>
        <v>207.65</v>
      </c>
      <c r="W11" s="13">
        <f t="shared" si="4"/>
        <v>-5.4277248457290481</v>
      </c>
    </row>
    <row r="12" spans="1:23" x14ac:dyDescent="0.25">
      <c r="D12" s="8" t="s">
        <v>110</v>
      </c>
      <c r="E12" s="8">
        <v>269</v>
      </c>
      <c r="F12" s="13">
        <f t="shared" si="1"/>
        <v>226.58317583373955</v>
      </c>
      <c r="G12" s="8" t="s">
        <v>35</v>
      </c>
      <c r="H12" s="8">
        <v>262</v>
      </c>
      <c r="I12" s="13">
        <f t="shared" si="0"/>
        <v>45.647233223008804</v>
      </c>
      <c r="K12" s="8" t="s">
        <v>54</v>
      </c>
      <c r="L12" s="8">
        <v>480</v>
      </c>
      <c r="M12" s="13">
        <f t="shared" si="5"/>
        <v>264.46808211036011</v>
      </c>
      <c r="N12" s="40" t="s">
        <v>14</v>
      </c>
      <c r="O12" s="13">
        <v>493.88330125612475</v>
      </c>
      <c r="P12" s="13">
        <f t="shared" si="2"/>
        <v>-49.362941499371601</v>
      </c>
      <c r="R12" s="8" t="s">
        <v>54</v>
      </c>
      <c r="S12" s="8">
        <v>247</v>
      </c>
      <c r="T12" s="13">
        <f t="shared" si="6"/>
        <v>305.85632890242289</v>
      </c>
      <c r="U12" s="40" t="s">
        <v>14</v>
      </c>
      <c r="V12" s="13">
        <v>246.9</v>
      </c>
      <c r="W12" s="13">
        <f t="shared" si="4"/>
        <v>0.70104639510957001</v>
      </c>
    </row>
    <row r="13" spans="1:23" x14ac:dyDescent="0.25">
      <c r="D13" s="4"/>
      <c r="E13" s="4"/>
      <c r="F13" s="4"/>
      <c r="G13" s="4"/>
      <c r="H13" s="4"/>
      <c r="I13" s="4"/>
      <c r="K13" s="8" t="s">
        <v>52</v>
      </c>
      <c r="L13" s="8">
        <v>545</v>
      </c>
      <c r="M13" s="13">
        <f t="shared" si="5"/>
        <v>219.86618886692432</v>
      </c>
      <c r="N13" s="8" t="s">
        <v>16</v>
      </c>
      <c r="O13" s="8">
        <v>554.36</v>
      </c>
      <c r="P13" s="13">
        <f t="shared" si="2"/>
        <v>-29.480319934825214</v>
      </c>
      <c r="R13" s="8" t="s">
        <v>52</v>
      </c>
      <c r="S13" s="8">
        <v>275</v>
      </c>
      <c r="T13" s="13">
        <f t="shared" si="6"/>
        <v>185.90469219281309</v>
      </c>
      <c r="U13" s="8" t="s">
        <v>16</v>
      </c>
      <c r="V13" s="13">
        <v>277.18</v>
      </c>
      <c r="W13" s="13">
        <f t="shared" si="4"/>
        <v>-13.669853437545378</v>
      </c>
    </row>
    <row r="14" spans="1:23" x14ac:dyDescent="0.25">
      <c r="D14" s="4"/>
      <c r="E14" s="4"/>
      <c r="F14" s="4"/>
      <c r="G14" s="4"/>
      <c r="H14" s="4"/>
      <c r="I14" s="4"/>
      <c r="K14" s="8" t="s">
        <v>55</v>
      </c>
      <c r="L14" s="8">
        <v>630</v>
      </c>
      <c r="M14" s="13">
        <f t="shared" si="5"/>
        <v>250.91471846758805</v>
      </c>
      <c r="N14" s="8" t="s">
        <v>18</v>
      </c>
      <c r="O14" s="8">
        <v>622.25</v>
      </c>
      <c r="P14" s="13">
        <f t="shared" si="2"/>
        <v>21.429004087491478</v>
      </c>
      <c r="R14" s="8" t="s">
        <v>55</v>
      </c>
      <c r="S14" s="8">
        <v>311</v>
      </c>
      <c r="T14" s="13">
        <f t="shared" si="6"/>
        <v>212.97955406229661</v>
      </c>
      <c r="U14" s="8" t="s">
        <v>18</v>
      </c>
      <c r="V14" s="13">
        <v>311.13</v>
      </c>
      <c r="W14" s="13">
        <f t="shared" si="4"/>
        <v>-0.72351575926046197</v>
      </c>
    </row>
    <row r="15" spans="1:23" x14ac:dyDescent="0.25">
      <c r="A15" t="s">
        <v>85</v>
      </c>
      <c r="D15" s="4"/>
      <c r="E15" s="4"/>
      <c r="F15" s="4"/>
      <c r="G15" s="4"/>
      <c r="H15" s="4"/>
      <c r="I15" s="4"/>
      <c r="K15" s="8" t="s">
        <v>56</v>
      </c>
      <c r="L15" s="8">
        <v>721</v>
      </c>
      <c r="M15" s="13">
        <f t="shared" si="5"/>
        <v>233.57691702425231</v>
      </c>
      <c r="N15" s="8" t="s">
        <v>21</v>
      </c>
      <c r="O15" s="13">
        <v>739.98884542327005</v>
      </c>
      <c r="P15" s="13">
        <f t="shared" si="2"/>
        <v>-45.005117140607425</v>
      </c>
      <c r="R15" s="8" t="s">
        <v>56</v>
      </c>
      <c r="S15" s="8">
        <v>356</v>
      </c>
      <c r="T15" s="13">
        <f t="shared" si="6"/>
        <v>233.95519300295445</v>
      </c>
      <c r="U15" s="8" t="s">
        <v>20</v>
      </c>
      <c r="V15" s="13">
        <v>349.23</v>
      </c>
      <c r="W15" s="13">
        <f t="shared" si="4"/>
        <v>33.23969361011153</v>
      </c>
    </row>
    <row r="16" spans="1:23" x14ac:dyDescent="0.25">
      <c r="D16" s="4"/>
      <c r="E16" s="4"/>
      <c r="F16" s="4"/>
      <c r="G16" s="4"/>
      <c r="H16" s="4"/>
      <c r="I16" s="4"/>
      <c r="K16" s="8" t="s">
        <v>57</v>
      </c>
      <c r="L16" s="8">
        <v>830</v>
      </c>
      <c r="M16" s="13">
        <f t="shared" si="5"/>
        <v>243.73449239215742</v>
      </c>
      <c r="N16" s="8" t="s">
        <v>25</v>
      </c>
      <c r="O16" s="13">
        <v>830.60900000000004</v>
      </c>
      <c r="P16" s="13">
        <f t="shared" si="2"/>
        <v>-1.2698011189244585</v>
      </c>
      <c r="R16" s="8" t="s">
        <v>57</v>
      </c>
      <c r="S16" s="8">
        <v>416</v>
      </c>
      <c r="T16" s="13">
        <f t="shared" si="6"/>
        <v>269.64754460963326</v>
      </c>
      <c r="U16" s="8" t="s">
        <v>25</v>
      </c>
      <c r="V16" s="13">
        <v>415.3</v>
      </c>
      <c r="W16" s="13">
        <f t="shared" si="4"/>
        <v>2.9155879243913678</v>
      </c>
    </row>
    <row r="17" spans="4:30" x14ac:dyDescent="0.25">
      <c r="D17" s="4"/>
      <c r="E17" s="4"/>
      <c r="F17" s="4"/>
      <c r="G17" s="4"/>
      <c r="H17" s="4"/>
      <c r="I17" s="4"/>
      <c r="K17" s="8" t="s">
        <v>58</v>
      </c>
      <c r="L17" s="8">
        <v>961</v>
      </c>
      <c r="M17" s="13">
        <f t="shared" si="5"/>
        <v>253.71011344735612</v>
      </c>
      <c r="N17" s="40" t="s">
        <v>14</v>
      </c>
      <c r="O17" s="13">
        <v>987.76660251225007</v>
      </c>
      <c r="P17" s="13">
        <f t="shared" si="2"/>
        <v>-47.560511301094358</v>
      </c>
      <c r="R17" s="8" t="s">
        <v>58</v>
      </c>
      <c r="S17" s="8">
        <v>480</v>
      </c>
      <c r="T17" s="13">
        <f t="shared" si="6"/>
        <v>247.7410529609115</v>
      </c>
      <c r="U17" s="40" t="s">
        <v>14</v>
      </c>
      <c r="V17" s="13">
        <v>493.88330125612475</v>
      </c>
      <c r="W17" s="13">
        <f t="shared" si="4"/>
        <v>-49.362941499371601</v>
      </c>
    </row>
    <row r="18" spans="4:30" x14ac:dyDescent="0.25">
      <c r="D18" t="s">
        <v>314</v>
      </c>
      <c r="K18" s="8" t="s">
        <v>61</v>
      </c>
      <c r="L18" s="8">
        <v>1129</v>
      </c>
      <c r="M18" s="13">
        <f t="shared" si="5"/>
        <v>278.92457999910039</v>
      </c>
      <c r="N18" s="8" t="s">
        <v>16</v>
      </c>
      <c r="O18" s="8">
        <v>1108.73</v>
      </c>
      <c r="P18" s="13">
        <f t="shared" si="2"/>
        <v>31.364886756750671</v>
      </c>
      <c r="R18" s="8" t="s">
        <v>61</v>
      </c>
      <c r="S18" s="8">
        <v>545</v>
      </c>
      <c r="T18" s="13">
        <f t="shared" si="6"/>
        <v>219.86618886692432</v>
      </c>
      <c r="U18" s="8" t="s">
        <v>16</v>
      </c>
      <c r="V18" s="13">
        <v>554.36</v>
      </c>
      <c r="W18" s="13">
        <f t="shared" si="4"/>
        <v>-29.480319934825214</v>
      </c>
    </row>
    <row r="19" spans="4:30" x14ac:dyDescent="0.25">
      <c r="D19" s="8" t="s">
        <v>45</v>
      </c>
      <c r="E19" s="8" t="s">
        <v>75</v>
      </c>
      <c r="F19" s="8" t="s">
        <v>76</v>
      </c>
      <c r="G19" s="8" t="s">
        <v>4</v>
      </c>
      <c r="H19" s="8" t="s">
        <v>68</v>
      </c>
      <c r="I19" s="8" t="s">
        <v>69</v>
      </c>
      <c r="K19" s="8" t="s">
        <v>62</v>
      </c>
      <c r="L19" s="8">
        <v>1294</v>
      </c>
      <c r="M19" s="13">
        <f t="shared" si="5"/>
        <v>236.15055746340792</v>
      </c>
      <c r="N19" s="8" t="s">
        <v>19</v>
      </c>
      <c r="O19" s="8">
        <v>1318.51</v>
      </c>
      <c r="P19" s="13">
        <f t="shared" si="2"/>
        <v>-32.485074926963307</v>
      </c>
      <c r="R19" s="8" t="s">
        <v>62</v>
      </c>
      <c r="S19" s="8">
        <v>630</v>
      </c>
      <c r="T19" s="13">
        <f t="shared" si="6"/>
        <v>250.91471846758805</v>
      </c>
      <c r="U19" s="8" t="s">
        <v>18</v>
      </c>
      <c r="V19" s="13">
        <v>622.25</v>
      </c>
      <c r="W19" s="13">
        <f t="shared" si="4"/>
        <v>21.429004087491478</v>
      </c>
    </row>
    <row r="20" spans="4:30" x14ac:dyDescent="0.25">
      <c r="D20" s="8" t="s">
        <v>47</v>
      </c>
      <c r="E20" s="8">
        <v>115</v>
      </c>
      <c r="F20" s="8" t="s">
        <v>77</v>
      </c>
      <c r="G20" s="8" t="s">
        <v>309</v>
      </c>
      <c r="H20" s="8">
        <v>117</v>
      </c>
      <c r="I20" s="13">
        <f>1200*LN(E20/H20)/LN(2)</f>
        <v>-29.849602366835249</v>
      </c>
      <c r="K20" s="8" t="s">
        <v>63</v>
      </c>
      <c r="L20" s="8">
        <v>1484</v>
      </c>
      <c r="M20" s="13">
        <f t="shared" si="5"/>
        <v>237.18416955395503</v>
      </c>
      <c r="N20" s="8" t="s">
        <v>21</v>
      </c>
      <c r="O20" s="8">
        <v>1479.98</v>
      </c>
      <c r="P20" s="13">
        <f t="shared" si="2"/>
        <v>4.6960945381826331</v>
      </c>
      <c r="R20" s="8" t="s">
        <v>63</v>
      </c>
      <c r="S20" s="8">
        <v>722</v>
      </c>
      <c r="T20" s="13">
        <f t="shared" si="6"/>
        <v>235.97641019987049</v>
      </c>
      <c r="U20" s="8" t="s">
        <v>20</v>
      </c>
      <c r="V20" s="13">
        <v>740</v>
      </c>
      <c r="W20" s="13">
        <f t="shared" si="4"/>
        <v>-42.631720354969325</v>
      </c>
    </row>
    <row r="21" spans="4:30" x14ac:dyDescent="0.25">
      <c r="D21" s="8" t="s">
        <v>48</v>
      </c>
      <c r="E21" s="8">
        <v>141</v>
      </c>
      <c r="F21" s="13">
        <f>1200*LN(E21/E20)/LN(2)</f>
        <v>352.87356174530203</v>
      </c>
      <c r="G21" s="8" t="s">
        <v>311</v>
      </c>
      <c r="H21" s="8">
        <v>139</v>
      </c>
      <c r="I21" s="13">
        <f t="shared" ref="I21:I26" si="7">1200*LN(E21/H21)/LN(2)</f>
        <v>24.732335610343199</v>
      </c>
      <c r="P21" s="31"/>
      <c r="V21" s="4"/>
    </row>
    <row r="22" spans="4:30" x14ac:dyDescent="0.25">
      <c r="D22" s="8" t="s">
        <v>49</v>
      </c>
      <c r="E22" s="8">
        <v>154</v>
      </c>
      <c r="F22" s="13">
        <f t="shared" ref="F22:F26" si="8">1200*LN(E22/E21)/LN(2)</f>
        <v>152.68222595532941</v>
      </c>
      <c r="G22" s="8" t="s">
        <v>286</v>
      </c>
      <c r="H22" s="8">
        <v>156</v>
      </c>
      <c r="I22" s="13">
        <f t="shared" si="7"/>
        <v>-22.338813800816297</v>
      </c>
      <c r="P22" s="4"/>
    </row>
    <row r="23" spans="4:30" x14ac:dyDescent="0.25">
      <c r="D23" s="8" t="s">
        <v>50</v>
      </c>
      <c r="E23" s="8">
        <v>184</v>
      </c>
      <c r="F23" s="13">
        <f t="shared" si="8"/>
        <v>308.13049843453376</v>
      </c>
      <c r="G23" s="8" t="s">
        <v>287</v>
      </c>
      <c r="H23" s="8">
        <v>185</v>
      </c>
      <c r="I23" s="13">
        <f t="shared" si="7"/>
        <v>-9.3834053511590145</v>
      </c>
      <c r="P23" s="4"/>
      <c r="Z23" s="4"/>
      <c r="AA23" s="8"/>
      <c r="AB23" s="8"/>
      <c r="AC23" s="8" t="s">
        <v>5</v>
      </c>
      <c r="AD23" s="8" t="s">
        <v>67</v>
      </c>
    </row>
    <row r="24" spans="4:30" ht="15.75" x14ac:dyDescent="0.25">
      <c r="D24" s="8" t="s">
        <v>51</v>
      </c>
      <c r="E24" s="8">
        <v>206</v>
      </c>
      <c r="F24" s="13">
        <f t="shared" si="8"/>
        <v>195.52628535144675</v>
      </c>
      <c r="G24" s="8" t="s">
        <v>310</v>
      </c>
      <c r="H24" s="8">
        <v>208</v>
      </c>
      <c r="I24" s="13">
        <f t="shared" si="7"/>
        <v>-16.727029149448477</v>
      </c>
      <c r="P24" s="4"/>
      <c r="Q24" s="32" t="s">
        <v>360</v>
      </c>
      <c r="AA24" s="8" t="s">
        <v>254</v>
      </c>
      <c r="AB24" s="8" t="s">
        <v>45</v>
      </c>
      <c r="AC24" s="8">
        <v>117</v>
      </c>
      <c r="AD24" s="8"/>
    </row>
    <row r="25" spans="4:30" x14ac:dyDescent="0.25">
      <c r="D25" s="8" t="s">
        <v>54</v>
      </c>
      <c r="E25" s="8">
        <v>236</v>
      </c>
      <c r="F25" s="13">
        <f t="shared" si="8"/>
        <v>235.37102661434739</v>
      </c>
      <c r="G25" s="8" t="s">
        <v>289</v>
      </c>
      <c r="H25" s="8">
        <v>233</v>
      </c>
      <c r="I25" s="13">
        <f t="shared" si="7"/>
        <v>22.148285649073294</v>
      </c>
      <c r="P25" s="4"/>
      <c r="Q25" s="35"/>
      <c r="R25" s="22"/>
      <c r="S25" s="22"/>
      <c r="T25" s="21" t="s">
        <v>171</v>
      </c>
      <c r="U25" s="21"/>
      <c r="V25" s="22"/>
      <c r="W25" s="22"/>
      <c r="X25" s="23"/>
      <c r="AA25" s="48" t="s">
        <v>16</v>
      </c>
      <c r="AB25" s="48" t="s">
        <v>165</v>
      </c>
      <c r="AC25" s="8">
        <v>141</v>
      </c>
      <c r="AD25" s="15">
        <f>1200*LN(AC25/AC24)/LN(2)</f>
        <v>323.02395937846677</v>
      </c>
    </row>
    <row r="26" spans="4:30" x14ac:dyDescent="0.25">
      <c r="D26" s="8" t="s">
        <v>52</v>
      </c>
      <c r="E26" s="8">
        <v>274</v>
      </c>
      <c r="F26" s="13">
        <f t="shared" si="8"/>
        <v>258.46684031842256</v>
      </c>
      <c r="G26" s="8" t="s">
        <v>273</v>
      </c>
      <c r="H26" s="8">
        <v>277</v>
      </c>
      <c r="I26" s="13">
        <f t="shared" si="7"/>
        <v>-18.852099706394014</v>
      </c>
      <c r="P26" s="4"/>
      <c r="Q26" s="8"/>
      <c r="R26" s="8" t="s">
        <v>45</v>
      </c>
      <c r="S26" s="94"/>
      <c r="T26" s="8" t="s">
        <v>5</v>
      </c>
      <c r="U26" s="95"/>
      <c r="V26" s="94"/>
      <c r="W26" s="94"/>
      <c r="X26" s="25"/>
      <c r="AA26" s="8" t="s">
        <v>18</v>
      </c>
      <c r="AB26" s="8" t="s">
        <v>166</v>
      </c>
      <c r="AC26" s="8">
        <v>158</v>
      </c>
      <c r="AD26" s="15">
        <f t="shared" ref="AD26:AD45" si="9">1200*LN(AC26/AC25)/LN(2)</f>
        <v>197.07527493397137</v>
      </c>
    </row>
    <row r="27" spans="4:30" x14ac:dyDescent="0.25">
      <c r="O27" s="4"/>
      <c r="P27" s="4"/>
      <c r="Q27" s="56" t="s">
        <v>14</v>
      </c>
      <c r="R27" s="8" t="s">
        <v>164</v>
      </c>
      <c r="S27" s="94"/>
      <c r="T27" s="8">
        <v>117</v>
      </c>
      <c r="U27" s="95"/>
      <c r="V27" s="94"/>
      <c r="W27" s="94"/>
      <c r="X27" s="25"/>
      <c r="AA27" s="8" t="s">
        <v>21</v>
      </c>
      <c r="AB27" s="8" t="s">
        <v>167</v>
      </c>
      <c r="AC27" s="8">
        <v>181</v>
      </c>
      <c r="AD27" s="15">
        <f t="shared" si="9"/>
        <v>235.27816668732308</v>
      </c>
    </row>
    <row r="28" spans="4:30" x14ac:dyDescent="0.25">
      <c r="O28" s="4"/>
      <c r="P28" s="4"/>
      <c r="Q28" s="48" t="s">
        <v>16</v>
      </c>
      <c r="R28" s="48" t="s">
        <v>165</v>
      </c>
      <c r="S28" s="94"/>
      <c r="T28" s="48">
        <v>141</v>
      </c>
      <c r="U28" s="94"/>
      <c r="V28" s="94"/>
      <c r="W28" s="94"/>
      <c r="X28" s="25"/>
      <c r="AA28" s="8" t="s">
        <v>25</v>
      </c>
      <c r="AB28" s="8" t="s">
        <v>168</v>
      </c>
      <c r="AC28" s="8">
        <v>207</v>
      </c>
      <c r="AD28" s="15">
        <f t="shared" si="9"/>
        <v>232.36928449934396</v>
      </c>
    </row>
    <row r="29" spans="4:30" x14ac:dyDescent="0.25">
      <c r="F29" s="8" t="s">
        <v>169</v>
      </c>
      <c r="G29" s="3" t="s">
        <v>315</v>
      </c>
      <c r="H29" s="76" t="s">
        <v>316</v>
      </c>
      <c r="J29" s="18"/>
      <c r="K29" s="8" t="s">
        <v>169</v>
      </c>
      <c r="L29" s="8" t="s">
        <v>169</v>
      </c>
      <c r="M29" s="8" t="s">
        <v>308</v>
      </c>
      <c r="N29" s="8" t="s">
        <v>317</v>
      </c>
      <c r="O29" s="4"/>
      <c r="Q29" s="8" t="s">
        <v>18</v>
      </c>
      <c r="R29" s="8" t="s">
        <v>166</v>
      </c>
      <c r="S29" s="94"/>
      <c r="T29" s="8">
        <v>158</v>
      </c>
      <c r="U29" s="94"/>
      <c r="V29" s="94"/>
      <c r="W29" s="94"/>
      <c r="X29" s="25"/>
      <c r="AA29" s="8" t="s">
        <v>14</v>
      </c>
      <c r="AB29" s="8" t="s">
        <v>47</v>
      </c>
      <c r="AC29" s="8">
        <v>246</v>
      </c>
      <c r="AD29" s="15">
        <f t="shared" si="9"/>
        <v>298.83305740789751</v>
      </c>
    </row>
    <row r="30" spans="4:30" x14ac:dyDescent="0.25">
      <c r="D30" s="18"/>
      <c r="E30" s="8" t="s">
        <v>177</v>
      </c>
      <c r="F30" s="8" t="s">
        <v>312</v>
      </c>
      <c r="G30" s="8" t="s">
        <v>66</v>
      </c>
      <c r="H30" s="8" t="s">
        <v>8</v>
      </c>
      <c r="J30" s="18"/>
      <c r="K30" s="8" t="s">
        <v>5</v>
      </c>
      <c r="L30" s="18" t="s">
        <v>318</v>
      </c>
      <c r="M30" s="8"/>
      <c r="N30" s="8" t="s">
        <v>8</v>
      </c>
      <c r="O30" s="4"/>
      <c r="Q30" s="8" t="s">
        <v>21</v>
      </c>
      <c r="R30" s="8" t="s">
        <v>167</v>
      </c>
      <c r="S30" s="95" t="s">
        <v>169</v>
      </c>
      <c r="T30" s="8">
        <v>181</v>
      </c>
      <c r="U30" s="95" t="s">
        <v>172</v>
      </c>
      <c r="V30" s="94"/>
      <c r="W30" s="94"/>
      <c r="X30" s="25"/>
      <c r="AA30" s="48" t="s">
        <v>16</v>
      </c>
      <c r="AB30" s="48" t="s">
        <v>48</v>
      </c>
      <c r="AC30" s="8">
        <v>274</v>
      </c>
      <c r="AD30" s="15">
        <f t="shared" si="9"/>
        <v>186.62109314554417</v>
      </c>
    </row>
    <row r="31" spans="4:30" x14ac:dyDescent="0.25">
      <c r="D31" s="8" t="s">
        <v>48</v>
      </c>
      <c r="E31" s="8">
        <v>299</v>
      </c>
      <c r="F31" s="8">
        <f>E31/2</f>
        <v>149.5</v>
      </c>
      <c r="G31" s="8">
        <v>149</v>
      </c>
      <c r="H31" s="13">
        <f t="shared" ref="H31:H37" si="10">1200*LN(G31/F31)/LN(2)</f>
        <v>-5.7997844831321501</v>
      </c>
      <c r="J31" s="8" t="s">
        <v>47</v>
      </c>
      <c r="K31" s="8">
        <v>243</v>
      </c>
      <c r="L31" s="8">
        <f t="shared" ref="L31:L37" si="11">K31/2</f>
        <v>121.5</v>
      </c>
      <c r="M31" s="8">
        <v>115</v>
      </c>
      <c r="N31" s="13">
        <f>1200*LN(M31/L31)/LN(2)</f>
        <v>-95.186943193686787</v>
      </c>
      <c r="O31" s="4"/>
      <c r="P31" s="4"/>
      <c r="Q31" s="8" t="s">
        <v>25</v>
      </c>
      <c r="R31" s="8" t="s">
        <v>168</v>
      </c>
      <c r="S31" s="8" t="s">
        <v>5</v>
      </c>
      <c r="T31" s="8">
        <v>207</v>
      </c>
      <c r="U31" s="8" t="s">
        <v>5</v>
      </c>
      <c r="V31" s="8" t="s">
        <v>170</v>
      </c>
      <c r="W31" s="94"/>
      <c r="X31" s="25"/>
      <c r="AA31" s="8" t="s">
        <v>18</v>
      </c>
      <c r="AB31" s="8" t="s">
        <v>49</v>
      </c>
      <c r="AC31" s="8">
        <v>311</v>
      </c>
      <c r="AD31" s="15">
        <f t="shared" si="9"/>
        <v>219.286424604091</v>
      </c>
    </row>
    <row r="32" spans="4:30" x14ac:dyDescent="0.25">
      <c r="D32" s="8" t="s">
        <v>49</v>
      </c>
      <c r="E32" s="8">
        <v>317</v>
      </c>
      <c r="F32" s="8">
        <f t="shared" ref="F32:F37" si="12">E32/2</f>
        <v>158.5</v>
      </c>
      <c r="G32" s="8">
        <v>158</v>
      </c>
      <c r="H32" s="13">
        <f t="shared" si="10"/>
        <v>-5.4699383547651621</v>
      </c>
      <c r="J32" s="8" t="s">
        <v>48</v>
      </c>
      <c r="K32" s="8">
        <v>274</v>
      </c>
      <c r="L32" s="8">
        <f t="shared" si="11"/>
        <v>137</v>
      </c>
      <c r="M32" s="8">
        <v>141</v>
      </c>
      <c r="N32" s="13">
        <f t="shared" ref="N32:N37" si="13">1200*LN(M32/L32)/LN(2)</f>
        <v>49.823123325920143</v>
      </c>
      <c r="O32" s="4"/>
      <c r="P32" s="4"/>
      <c r="Q32" s="8" t="s">
        <v>14</v>
      </c>
      <c r="R32" s="8" t="s">
        <v>47</v>
      </c>
      <c r="S32" s="8">
        <v>243</v>
      </c>
      <c r="T32" s="8">
        <v>247</v>
      </c>
      <c r="U32" s="8">
        <v>246</v>
      </c>
      <c r="V32" s="8" t="s">
        <v>5</v>
      </c>
      <c r="W32" s="94"/>
      <c r="X32" s="25"/>
      <c r="AA32" s="8" t="s">
        <v>20</v>
      </c>
      <c r="AB32" s="8" t="s">
        <v>50</v>
      </c>
      <c r="AC32" s="8">
        <v>355</v>
      </c>
      <c r="AD32" s="15">
        <f t="shared" si="9"/>
        <v>229.08533311373014</v>
      </c>
    </row>
    <row r="33" spans="4:30" x14ac:dyDescent="0.25">
      <c r="D33" s="8" t="s">
        <v>50</v>
      </c>
      <c r="E33" s="8">
        <v>351</v>
      </c>
      <c r="F33" s="8">
        <f t="shared" si="12"/>
        <v>175.5</v>
      </c>
      <c r="G33" s="8">
        <v>183</v>
      </c>
      <c r="H33" s="13">
        <f t="shared" si="10"/>
        <v>72.447141575378211</v>
      </c>
      <c r="J33" s="8" t="s">
        <v>49</v>
      </c>
      <c r="K33" s="8">
        <v>311</v>
      </c>
      <c r="L33" s="8">
        <f t="shared" si="11"/>
        <v>155.5</v>
      </c>
      <c r="M33" s="8">
        <v>154</v>
      </c>
      <c r="N33" s="13">
        <f t="shared" si="13"/>
        <v>-16.781075322841438</v>
      </c>
      <c r="O33" s="4"/>
      <c r="P33" s="4"/>
      <c r="Q33" s="48" t="s">
        <v>16</v>
      </c>
      <c r="R33" s="48" t="s">
        <v>48</v>
      </c>
      <c r="S33" s="48">
        <v>274</v>
      </c>
      <c r="T33" s="48">
        <v>275</v>
      </c>
      <c r="U33" s="48">
        <v>274</v>
      </c>
      <c r="V33" s="48">
        <v>274</v>
      </c>
      <c r="W33" s="18" t="s">
        <v>256</v>
      </c>
      <c r="X33" s="25"/>
      <c r="AA33" s="8" t="s">
        <v>25</v>
      </c>
      <c r="AB33" s="8" t="s">
        <v>51</v>
      </c>
      <c r="AC33" s="8">
        <v>412</v>
      </c>
      <c r="AD33" s="15">
        <f t="shared" si="9"/>
        <v>257.79037534940881</v>
      </c>
    </row>
    <row r="34" spans="4:30" x14ac:dyDescent="0.25">
      <c r="D34" s="8" t="s">
        <v>109</v>
      </c>
      <c r="E34" s="8">
        <v>413</v>
      </c>
      <c r="F34" s="8">
        <f t="shared" si="12"/>
        <v>206.5</v>
      </c>
      <c r="G34" s="8">
        <v>206</v>
      </c>
      <c r="H34" s="13">
        <f t="shared" si="10"/>
        <v>-4.1969330834724259</v>
      </c>
      <c r="J34" s="8" t="s">
        <v>50</v>
      </c>
      <c r="K34" s="8">
        <v>361</v>
      </c>
      <c r="L34" s="8">
        <f t="shared" si="11"/>
        <v>180.5</v>
      </c>
      <c r="M34" s="8">
        <v>184</v>
      </c>
      <c r="N34" s="13">
        <f t="shared" si="13"/>
        <v>33.248315003810326</v>
      </c>
      <c r="O34" s="4"/>
      <c r="P34" s="4"/>
      <c r="Q34" s="8" t="s">
        <v>18</v>
      </c>
      <c r="R34" s="8" t="s">
        <v>49</v>
      </c>
      <c r="S34" s="8">
        <v>311</v>
      </c>
      <c r="T34" s="8">
        <v>311</v>
      </c>
      <c r="U34" s="8">
        <v>311</v>
      </c>
      <c r="V34" s="8">
        <v>310</v>
      </c>
      <c r="W34" s="8">
        <v>2</v>
      </c>
      <c r="X34" s="8">
        <v>314</v>
      </c>
      <c r="AA34" s="8" t="s">
        <v>14</v>
      </c>
      <c r="AB34" s="8" t="s">
        <v>54</v>
      </c>
      <c r="AC34" s="8">
        <v>479</v>
      </c>
      <c r="AD34" s="15">
        <f t="shared" si="9"/>
        <v>260.85758226355432</v>
      </c>
    </row>
    <row r="35" spans="4:30" x14ac:dyDescent="0.25">
      <c r="D35" s="8" t="s">
        <v>51</v>
      </c>
      <c r="E35" s="8">
        <v>444</v>
      </c>
      <c r="F35" s="8">
        <f t="shared" si="12"/>
        <v>222</v>
      </c>
      <c r="G35" s="8">
        <v>226</v>
      </c>
      <c r="H35" s="13">
        <f t="shared" si="10"/>
        <v>30.915715278098162</v>
      </c>
      <c r="J35" s="8" t="s">
        <v>51</v>
      </c>
      <c r="K35" s="8">
        <v>412</v>
      </c>
      <c r="L35" s="8">
        <f t="shared" si="11"/>
        <v>206</v>
      </c>
      <c r="M35" s="8">
        <v>206</v>
      </c>
      <c r="N35" s="13">
        <f t="shared" si="13"/>
        <v>0</v>
      </c>
      <c r="O35" s="4"/>
      <c r="P35" s="4"/>
      <c r="Q35" s="8" t="s">
        <v>20</v>
      </c>
      <c r="R35" s="8" t="s">
        <v>50</v>
      </c>
      <c r="S35" s="8">
        <v>356</v>
      </c>
      <c r="T35" s="8">
        <v>356</v>
      </c>
      <c r="U35" s="8">
        <v>355</v>
      </c>
      <c r="V35" s="8">
        <v>354</v>
      </c>
      <c r="W35" s="8">
        <v>3</v>
      </c>
      <c r="X35" s="8">
        <v>359</v>
      </c>
      <c r="AA35" s="48" t="s">
        <v>16</v>
      </c>
      <c r="AB35" s="48" t="s">
        <v>52</v>
      </c>
      <c r="AC35" s="8">
        <v>545</v>
      </c>
      <c r="AD35" s="15">
        <f t="shared" si="9"/>
        <v>223.47668871373014</v>
      </c>
    </row>
    <row r="36" spans="4:30" x14ac:dyDescent="0.25">
      <c r="D36" s="8" t="s">
        <v>54</v>
      </c>
      <c r="E36" s="8">
        <v>475</v>
      </c>
      <c r="F36" s="8">
        <f t="shared" si="12"/>
        <v>237.5</v>
      </c>
      <c r="G36" s="8">
        <v>236</v>
      </c>
      <c r="H36" s="13">
        <f t="shared" si="10"/>
        <v>-10.968784627762636</v>
      </c>
      <c r="J36" s="8" t="s">
        <v>47</v>
      </c>
      <c r="K36" s="8">
        <v>480</v>
      </c>
      <c r="L36" s="8">
        <f t="shared" si="11"/>
        <v>240</v>
      </c>
      <c r="M36" s="8">
        <v>236</v>
      </c>
      <c r="N36" s="13">
        <f t="shared" si="13"/>
        <v>-29.097055496012821</v>
      </c>
      <c r="O36" s="4"/>
      <c r="P36" s="4"/>
      <c r="Q36" s="8" t="s">
        <v>25</v>
      </c>
      <c r="R36" s="8" t="s">
        <v>51</v>
      </c>
      <c r="S36" s="8">
        <v>412</v>
      </c>
      <c r="T36" s="8">
        <v>416</v>
      </c>
      <c r="U36" s="8">
        <v>412</v>
      </c>
      <c r="V36" s="8">
        <v>407</v>
      </c>
      <c r="W36" s="8">
        <v>5</v>
      </c>
      <c r="X36" s="8">
        <v>412</v>
      </c>
      <c r="AA36" s="8" t="s">
        <v>18</v>
      </c>
      <c r="AB36" s="8" t="s">
        <v>55</v>
      </c>
      <c r="AC36" s="8">
        <v>630</v>
      </c>
      <c r="AD36" s="15">
        <f t="shared" si="9"/>
        <v>250.91471846758805</v>
      </c>
    </row>
    <row r="37" spans="4:30" x14ac:dyDescent="0.25">
      <c r="D37" s="8" t="s">
        <v>110</v>
      </c>
      <c r="E37" s="8">
        <v>528</v>
      </c>
      <c r="F37" s="8">
        <f t="shared" si="12"/>
        <v>264</v>
      </c>
      <c r="G37" s="8">
        <v>269</v>
      </c>
      <c r="H37" s="13">
        <f t="shared" si="10"/>
        <v>32.481891837805009</v>
      </c>
      <c r="J37" s="8" t="s">
        <v>52</v>
      </c>
      <c r="K37" s="8">
        <v>546</v>
      </c>
      <c r="L37" s="8">
        <f t="shared" si="11"/>
        <v>273</v>
      </c>
      <c r="M37" s="8">
        <v>274</v>
      </c>
      <c r="N37" s="13">
        <f t="shared" si="13"/>
        <v>6.3299304488090975</v>
      </c>
      <c r="O37" s="4"/>
      <c r="P37" s="4"/>
      <c r="Q37" s="8" t="s">
        <v>14</v>
      </c>
      <c r="R37" s="8" t="s">
        <v>54</v>
      </c>
      <c r="S37" s="8">
        <v>480</v>
      </c>
      <c r="T37" s="8">
        <v>480</v>
      </c>
      <c r="U37" s="8">
        <v>480</v>
      </c>
      <c r="V37" s="8">
        <v>476</v>
      </c>
      <c r="W37" s="8">
        <v>6</v>
      </c>
      <c r="X37" s="8">
        <v>472</v>
      </c>
      <c r="AA37" s="8" t="s">
        <v>19</v>
      </c>
      <c r="AB37" s="8" t="s">
        <v>56</v>
      </c>
      <c r="AC37" s="8">
        <v>721</v>
      </c>
      <c r="AD37" s="15">
        <f t="shared" si="9"/>
        <v>233.57691702425231</v>
      </c>
    </row>
    <row r="38" spans="4:30" x14ac:dyDescent="0.25">
      <c r="D38" s="4"/>
      <c r="E38" s="4"/>
      <c r="F38" s="4"/>
      <c r="J38" s="4"/>
      <c r="K38" s="4"/>
      <c r="L38" s="4"/>
      <c r="M38" s="4"/>
      <c r="O38" s="4"/>
      <c r="P38" s="4"/>
      <c r="Q38" s="48" t="s">
        <v>16</v>
      </c>
      <c r="R38" s="48" t="s">
        <v>52</v>
      </c>
      <c r="S38" s="48">
        <v>546</v>
      </c>
      <c r="T38" s="48">
        <v>545</v>
      </c>
      <c r="U38" s="48">
        <v>545</v>
      </c>
      <c r="V38" s="48">
        <v>544</v>
      </c>
      <c r="W38" s="48">
        <v>1</v>
      </c>
      <c r="X38" s="48">
        <v>548</v>
      </c>
      <c r="AA38" s="8" t="s">
        <v>25</v>
      </c>
      <c r="AB38" s="8" t="s">
        <v>57</v>
      </c>
      <c r="AC38" s="8">
        <v>831</v>
      </c>
      <c r="AD38" s="15">
        <f t="shared" si="9"/>
        <v>245.81906103542633</v>
      </c>
    </row>
    <row r="39" spans="4:30" x14ac:dyDescent="0.25">
      <c r="F39" s="4"/>
      <c r="H39" s="4"/>
      <c r="J39" s="4"/>
      <c r="K39" s="4"/>
      <c r="L39" s="4"/>
      <c r="M39" s="4"/>
      <c r="O39" s="4"/>
      <c r="P39" s="4"/>
      <c r="Q39" s="8" t="s">
        <v>18</v>
      </c>
      <c r="R39" s="8" t="s">
        <v>55</v>
      </c>
      <c r="S39" s="8">
        <v>630</v>
      </c>
      <c r="T39" s="8">
        <v>630</v>
      </c>
      <c r="U39" s="8">
        <v>630</v>
      </c>
      <c r="V39" s="8">
        <v>631</v>
      </c>
      <c r="W39" s="94"/>
      <c r="X39" s="25"/>
      <c r="AA39" s="8" t="s">
        <v>14</v>
      </c>
      <c r="AB39" s="8" t="s">
        <v>58</v>
      </c>
      <c r="AC39" s="8">
        <v>960</v>
      </c>
      <c r="AD39" s="15">
        <f t="shared" si="9"/>
        <v>249.8231146058088</v>
      </c>
    </row>
    <row r="40" spans="4:30" x14ac:dyDescent="0.25">
      <c r="E40" s="4"/>
      <c r="F40" s="4"/>
      <c r="G40" s="4"/>
      <c r="H40" s="4"/>
      <c r="J40" s="4"/>
      <c r="K40" s="4"/>
      <c r="L40" s="4"/>
      <c r="M40" s="4"/>
      <c r="O40" s="4"/>
      <c r="P40" s="4"/>
      <c r="Q40" s="8" t="s">
        <v>19</v>
      </c>
      <c r="R40" s="8" t="s">
        <v>56</v>
      </c>
      <c r="S40" s="8">
        <v>721</v>
      </c>
      <c r="T40" s="8">
        <v>722</v>
      </c>
      <c r="U40" s="8">
        <v>721</v>
      </c>
      <c r="V40" s="8">
        <v>719</v>
      </c>
      <c r="W40" s="94"/>
      <c r="X40" s="25"/>
      <c r="AA40" s="48" t="s">
        <v>16</v>
      </c>
      <c r="AB40" s="48" t="s">
        <v>61</v>
      </c>
      <c r="AC40" s="8">
        <v>1130</v>
      </c>
      <c r="AD40" s="15">
        <f t="shared" si="9"/>
        <v>282.25975403283775</v>
      </c>
    </row>
    <row r="41" spans="4:30" x14ac:dyDescent="0.25">
      <c r="D41" s="4"/>
      <c r="E41" s="4"/>
      <c r="F41" s="4"/>
      <c r="G41" s="4"/>
      <c r="H41" s="59"/>
      <c r="J41" s="4"/>
      <c r="K41" s="4"/>
      <c r="L41" s="4"/>
      <c r="M41" s="4"/>
      <c r="O41" s="4"/>
      <c r="P41" s="4"/>
      <c r="Q41" s="8" t="s">
        <v>25</v>
      </c>
      <c r="R41" s="8" t="s">
        <v>57</v>
      </c>
      <c r="S41" s="8">
        <v>832</v>
      </c>
      <c r="T41" s="94"/>
      <c r="U41" s="8">
        <v>830</v>
      </c>
      <c r="V41" s="8">
        <v>832</v>
      </c>
      <c r="W41" s="94"/>
      <c r="X41" s="25"/>
      <c r="AA41" s="8" t="s">
        <v>19</v>
      </c>
      <c r="AB41" s="8" t="s">
        <v>62</v>
      </c>
      <c r="AC41" s="8">
        <v>1294</v>
      </c>
      <c r="AD41" s="15">
        <f t="shared" si="9"/>
        <v>234.61781362794889</v>
      </c>
    </row>
    <row r="42" spans="4:30" x14ac:dyDescent="0.25">
      <c r="D42" s="4"/>
      <c r="E42" s="4"/>
      <c r="F42" s="4"/>
      <c r="G42" s="4"/>
      <c r="H42" s="59"/>
      <c r="J42" s="4"/>
      <c r="K42" s="4"/>
      <c r="L42" s="4"/>
      <c r="M42" s="4"/>
      <c r="O42" s="4"/>
      <c r="P42" s="4"/>
      <c r="Q42" s="8" t="s">
        <v>14</v>
      </c>
      <c r="R42" s="8" t="s">
        <v>58</v>
      </c>
      <c r="S42" s="8">
        <v>960</v>
      </c>
      <c r="T42" s="94"/>
      <c r="U42" s="8">
        <v>961</v>
      </c>
      <c r="V42" s="8">
        <v>960</v>
      </c>
      <c r="W42" s="94"/>
      <c r="X42" s="25"/>
      <c r="AA42" s="8" t="s">
        <v>21</v>
      </c>
      <c r="AB42" s="8" t="s">
        <v>63</v>
      </c>
      <c r="AC42" s="8">
        <v>1485</v>
      </c>
      <c r="AD42" s="15">
        <f t="shared" si="9"/>
        <v>238.35037643474465</v>
      </c>
    </row>
    <row r="43" spans="4:30" x14ac:dyDescent="0.25">
      <c r="D43" s="4"/>
      <c r="E43" s="4"/>
      <c r="F43" s="4"/>
      <c r="G43" s="4"/>
      <c r="H43" s="59"/>
      <c r="J43" s="4"/>
      <c r="K43" s="4"/>
      <c r="L43" s="4"/>
      <c r="M43" s="4"/>
      <c r="N43" s="4"/>
      <c r="O43" s="4"/>
      <c r="P43" s="4"/>
      <c r="Q43" s="48" t="s">
        <v>16</v>
      </c>
      <c r="R43" s="48" t="s">
        <v>61</v>
      </c>
      <c r="S43" s="37">
        <v>1131</v>
      </c>
      <c r="T43" s="94"/>
      <c r="U43" s="48">
        <v>1129</v>
      </c>
      <c r="V43" s="48">
        <v>1129</v>
      </c>
      <c r="W43" s="94"/>
      <c r="X43" s="25"/>
      <c r="AA43" s="8" t="s">
        <v>25</v>
      </c>
      <c r="AB43" s="8" t="s">
        <v>64</v>
      </c>
      <c r="AC43" s="8">
        <v>1717</v>
      </c>
      <c r="AD43" s="15">
        <f t="shared" si="9"/>
        <v>251.31252997680727</v>
      </c>
    </row>
    <row r="44" spans="4:30" x14ac:dyDescent="0.25">
      <c r="D44" s="4"/>
      <c r="E44" s="4"/>
      <c r="F44" s="4"/>
      <c r="G44" s="4"/>
      <c r="H44" s="59"/>
      <c r="J44" s="4"/>
      <c r="K44" s="4"/>
      <c r="L44" s="4"/>
      <c r="M44" s="4"/>
      <c r="N44" s="2"/>
      <c r="O44" s="4"/>
      <c r="P44" s="2"/>
      <c r="Q44" s="8" t="s">
        <v>19</v>
      </c>
      <c r="R44" s="8" t="s">
        <v>62</v>
      </c>
      <c r="S44" s="8">
        <v>1294</v>
      </c>
      <c r="T44" s="94"/>
      <c r="U44" s="8">
        <v>1294</v>
      </c>
      <c r="V44" s="8">
        <v>1293</v>
      </c>
      <c r="W44" s="94"/>
      <c r="X44" s="25"/>
      <c r="AA44" s="8" t="s">
        <v>14</v>
      </c>
      <c r="AB44" s="8" t="s">
        <v>59</v>
      </c>
      <c r="AC44" s="8">
        <v>1982</v>
      </c>
      <c r="AD44" s="15">
        <f t="shared" si="9"/>
        <v>248.48030782122498</v>
      </c>
    </row>
    <row r="45" spans="4:30" x14ac:dyDescent="0.25">
      <c r="D45" s="4"/>
      <c r="E45" s="4"/>
      <c r="F45" s="4"/>
      <c r="G45" s="4"/>
      <c r="H45" s="59"/>
      <c r="J45" s="4"/>
      <c r="K45" s="4"/>
      <c r="L45" s="4"/>
      <c r="M45" s="4"/>
      <c r="N45" s="2"/>
      <c r="O45" s="4"/>
      <c r="P45" s="4"/>
      <c r="Q45" s="8" t="s">
        <v>21</v>
      </c>
      <c r="R45" s="8" t="s">
        <v>63</v>
      </c>
      <c r="S45" s="8">
        <v>1487</v>
      </c>
      <c r="T45" s="94"/>
      <c r="U45" s="8">
        <v>1484</v>
      </c>
      <c r="V45" s="94"/>
      <c r="W45" s="94"/>
      <c r="X45" s="25"/>
      <c r="AA45" s="48" t="s">
        <v>16</v>
      </c>
      <c r="AB45" s="48" t="s">
        <v>65</v>
      </c>
      <c r="AC45" s="8">
        <v>2262</v>
      </c>
      <c r="AD45" s="15">
        <f t="shared" si="9"/>
        <v>228.77036016399884</v>
      </c>
    </row>
    <row r="46" spans="4:30" x14ac:dyDescent="0.25">
      <c r="D46" s="4"/>
      <c r="E46" s="4"/>
      <c r="F46" s="4"/>
      <c r="G46" s="4"/>
      <c r="H46" s="59"/>
      <c r="J46" s="4"/>
      <c r="K46" s="4"/>
      <c r="L46" s="4"/>
      <c r="M46" s="4"/>
      <c r="N46" s="2"/>
      <c r="P46" s="4"/>
      <c r="Q46" s="8" t="s">
        <v>25</v>
      </c>
      <c r="R46" s="8" t="s">
        <v>64</v>
      </c>
      <c r="S46" s="8">
        <v>1717</v>
      </c>
      <c r="T46" s="94"/>
      <c r="U46" s="94"/>
      <c r="V46" s="94"/>
      <c r="W46" s="94"/>
      <c r="X46" s="25"/>
      <c r="AD46" s="73">
        <f>AVERAGE(AD25:AD45)</f>
        <v>244.17248539465231</v>
      </c>
    </row>
    <row r="47" spans="4:30" x14ac:dyDescent="0.25">
      <c r="D47" s="4"/>
      <c r="E47" s="4"/>
      <c r="F47" s="4"/>
      <c r="G47" s="4"/>
      <c r="H47" s="59"/>
      <c r="J47" s="4"/>
      <c r="K47" s="4"/>
      <c r="L47" s="4"/>
      <c r="M47" s="4"/>
      <c r="N47" s="2"/>
      <c r="P47" s="4"/>
      <c r="Q47" s="8" t="s">
        <v>14</v>
      </c>
      <c r="R47" s="8" t="s">
        <v>59</v>
      </c>
      <c r="S47" s="8">
        <v>1982</v>
      </c>
      <c r="T47" s="94"/>
      <c r="U47" s="94"/>
      <c r="V47" s="94"/>
      <c r="W47" s="94"/>
      <c r="X47" s="25"/>
    </row>
    <row r="48" spans="4:30" x14ac:dyDescent="0.25">
      <c r="K48" s="4"/>
      <c r="L48" s="4"/>
      <c r="M48" s="4"/>
      <c r="N48" s="4"/>
      <c r="O48" s="4"/>
      <c r="P48" s="4"/>
      <c r="Q48" s="48" t="s">
        <v>16</v>
      </c>
      <c r="R48" s="48" t="s">
        <v>65</v>
      </c>
      <c r="S48" s="48">
        <v>2262</v>
      </c>
      <c r="T48" s="28"/>
      <c r="U48" s="28"/>
      <c r="V48" s="28"/>
      <c r="W48" s="28"/>
      <c r="X48" s="29"/>
    </row>
    <row r="49" spans="11:16" x14ac:dyDescent="0.25">
      <c r="K49" s="4"/>
      <c r="L49" s="4"/>
      <c r="M49" s="4"/>
      <c r="N49" s="4"/>
      <c r="O49" s="4"/>
      <c r="P49" s="4"/>
    </row>
    <row r="50" spans="11:16" x14ac:dyDescent="0.25">
      <c r="K50" s="4"/>
      <c r="L50" s="4"/>
      <c r="M50" s="4"/>
      <c r="N50" s="4"/>
      <c r="O50" s="4"/>
      <c r="P50" s="4"/>
    </row>
    <row r="51" spans="11:16" x14ac:dyDescent="0.25">
      <c r="K51" s="4"/>
      <c r="L51" s="4"/>
      <c r="M51" s="4"/>
      <c r="N51" s="4"/>
      <c r="O51" s="4"/>
      <c r="P51" s="4"/>
    </row>
    <row r="52" spans="11:16" x14ac:dyDescent="0.25">
      <c r="K52" s="4"/>
      <c r="L52" s="4"/>
      <c r="M52" s="4"/>
      <c r="N52" s="4"/>
      <c r="O52" s="4"/>
      <c r="P52" s="4"/>
    </row>
    <row r="53" spans="11:16" x14ac:dyDescent="0.25">
      <c r="K53" s="4"/>
      <c r="L53" s="4"/>
      <c r="M53" s="4"/>
      <c r="N53" s="4"/>
      <c r="O53" s="4"/>
      <c r="P53" s="4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73"/>
  <sheetViews>
    <sheetView topLeftCell="A12" workbookViewId="0">
      <selection activeCell="V32" sqref="V32"/>
    </sheetView>
  </sheetViews>
  <sheetFormatPr baseColWidth="10" defaultRowHeight="15" x14ac:dyDescent="0.25"/>
  <cols>
    <col min="5" max="5" width="12.28515625" bestFit="1" customWidth="1"/>
    <col min="9" max="9" width="7.85546875" customWidth="1"/>
    <col min="16" max="17" width="11.5703125" bestFit="1" customWidth="1"/>
    <col min="19" max="19" width="8.42578125" customWidth="1"/>
    <col min="23" max="23" width="12.5703125" customWidth="1"/>
    <col min="28" max="28" width="11.7109375" customWidth="1"/>
    <col min="29" max="29" width="9.140625" customWidth="1"/>
    <col min="30" max="30" width="13.42578125" style="4" customWidth="1"/>
  </cols>
  <sheetData>
    <row r="1" spans="1:42" ht="15.75" x14ac:dyDescent="0.25">
      <c r="A1" s="32" t="s">
        <v>97</v>
      </c>
    </row>
    <row r="3" spans="1:42" x14ac:dyDescent="0.25">
      <c r="A3" t="s">
        <v>98</v>
      </c>
    </row>
    <row r="5" spans="1:42" x14ac:dyDescent="0.25">
      <c r="B5" s="31" t="s">
        <v>303</v>
      </c>
      <c r="L5" s="31" t="s">
        <v>301</v>
      </c>
      <c r="V5" s="31" t="s">
        <v>302</v>
      </c>
    </row>
    <row r="6" spans="1:42" x14ac:dyDescent="0.25">
      <c r="A6" s="4"/>
      <c r="B6" s="8" t="s">
        <v>45</v>
      </c>
      <c r="C6" s="8" t="s">
        <v>66</v>
      </c>
      <c r="D6" s="8" t="s">
        <v>67</v>
      </c>
      <c r="E6" s="8" t="s">
        <v>4</v>
      </c>
      <c r="F6" s="8" t="s">
        <v>99</v>
      </c>
      <c r="G6" s="8" t="s">
        <v>69</v>
      </c>
      <c r="H6" s="36"/>
      <c r="I6" s="36"/>
      <c r="J6" s="36"/>
      <c r="K6" s="36"/>
      <c r="L6" s="8" t="s">
        <v>45</v>
      </c>
      <c r="M6" s="8" t="s">
        <v>66</v>
      </c>
      <c r="N6" s="8" t="s">
        <v>67</v>
      </c>
      <c r="O6" s="8" t="s">
        <v>4</v>
      </c>
      <c r="P6" s="8" t="s">
        <v>99</v>
      </c>
      <c r="Q6" s="8" t="s">
        <v>69</v>
      </c>
      <c r="V6" s="8" t="s">
        <v>45</v>
      </c>
      <c r="W6" s="8" t="s">
        <v>66</v>
      </c>
      <c r="X6" s="8" t="s">
        <v>67</v>
      </c>
      <c r="Y6" s="8" t="s">
        <v>4</v>
      </c>
      <c r="Z6" s="8" t="s">
        <v>99</v>
      </c>
      <c r="AA6" s="8" t="s">
        <v>69</v>
      </c>
    </row>
    <row r="7" spans="1:42" x14ac:dyDescent="0.25">
      <c r="A7" s="4"/>
      <c r="B7" s="8" t="s">
        <v>47</v>
      </c>
      <c r="C7" s="8">
        <v>113</v>
      </c>
      <c r="D7" s="8" t="s">
        <v>105</v>
      </c>
      <c r="E7" s="8" t="s">
        <v>27</v>
      </c>
      <c r="F7" s="8">
        <v>110</v>
      </c>
      <c r="G7" s="13">
        <f>1200*LN(C7/F7)/LN(2)</f>
        <v>46.583098668633831</v>
      </c>
      <c r="L7" s="8" t="s">
        <v>305</v>
      </c>
      <c r="M7" s="8">
        <v>227</v>
      </c>
      <c r="N7" s="8" t="s">
        <v>105</v>
      </c>
      <c r="O7" s="8" t="s">
        <v>262</v>
      </c>
      <c r="P7" s="13">
        <v>220</v>
      </c>
      <c r="Q7" s="13">
        <f>1200*LN(M7/P7)/LN(2)</f>
        <v>54.226528519506338</v>
      </c>
      <c r="V7" s="8" t="s">
        <v>305</v>
      </c>
      <c r="W7" s="8" t="s">
        <v>298</v>
      </c>
      <c r="X7" s="8" t="s">
        <v>105</v>
      </c>
      <c r="Y7" s="8"/>
      <c r="Z7" s="8" t="s">
        <v>94</v>
      </c>
      <c r="AA7" s="8" t="s">
        <v>105</v>
      </c>
    </row>
    <row r="8" spans="1:42" x14ac:dyDescent="0.25">
      <c r="A8" s="4"/>
      <c r="B8" s="8" t="s">
        <v>48</v>
      </c>
      <c r="C8" s="8">
        <v>131</v>
      </c>
      <c r="D8" s="17">
        <f>1200*LN(C8/C7)/LN(2)</f>
        <v>255.89284694671514</v>
      </c>
      <c r="E8" s="8" t="s">
        <v>29</v>
      </c>
      <c r="F8" s="8">
        <v>130.81</v>
      </c>
      <c r="G8" s="13">
        <f t="shared" ref="G8:G26" si="0">1200*LN(C8/F8)/LN(2)</f>
        <v>2.512772828148806</v>
      </c>
      <c r="L8" s="8" t="s">
        <v>164</v>
      </c>
      <c r="M8" s="8">
        <v>201</v>
      </c>
      <c r="N8" s="13">
        <f>1200*LN(M8/M7)/LN(2)</f>
        <v>-210.59615533438367</v>
      </c>
      <c r="O8" s="8" t="s">
        <v>261</v>
      </c>
      <c r="P8" s="13">
        <v>195.99</v>
      </c>
      <c r="Q8" s="13">
        <f t="shared" ref="Q8:Q26" si="1">1200*LN(M8/P8)/LN(2)</f>
        <v>43.698546997622884</v>
      </c>
      <c r="V8" s="8" t="s">
        <v>164</v>
      </c>
      <c r="W8" s="8">
        <v>115</v>
      </c>
      <c r="X8" s="8" t="s">
        <v>79</v>
      </c>
      <c r="Y8" s="8" t="s">
        <v>27</v>
      </c>
      <c r="Z8" s="8">
        <v>110</v>
      </c>
      <c r="AA8" s="13">
        <f>1200*LN(W8/Z8)/LN(2)</f>
        <v>76.956404903658679</v>
      </c>
    </row>
    <row r="9" spans="1:42" x14ac:dyDescent="0.25">
      <c r="A9" s="4"/>
      <c r="B9" s="8" t="s">
        <v>49</v>
      </c>
      <c r="C9" s="8">
        <v>151</v>
      </c>
      <c r="D9" s="17">
        <f t="shared" ref="D9:D26" si="2">1200*LN(C9/C8)/LN(2)</f>
        <v>245.9780853451544</v>
      </c>
      <c r="E9" s="8" t="s">
        <v>286</v>
      </c>
      <c r="F9" s="8">
        <v>146.83000000000001</v>
      </c>
      <c r="G9" s="13">
        <f t="shared" si="0"/>
        <v>48.482139364609743</v>
      </c>
      <c r="L9" s="8" t="s">
        <v>304</v>
      </c>
      <c r="M9" s="8">
        <v>126</v>
      </c>
      <c r="N9" s="13">
        <f t="shared" ref="N9:N26" si="3">1200*LN(M9/M8)/LN(2)</f>
        <v>-808.52612121481445</v>
      </c>
      <c r="O9" s="8" t="s">
        <v>260</v>
      </c>
      <c r="P9" s="13">
        <v>123.47</v>
      </c>
      <c r="Q9" s="13">
        <f t="shared" si="1"/>
        <v>35.115824068602386</v>
      </c>
      <c r="V9" s="8" t="s">
        <v>165</v>
      </c>
      <c r="W9" s="8">
        <v>149</v>
      </c>
      <c r="X9" s="13">
        <f t="shared" ref="X9:X10" si="4">1200*LN(W9/W8)/LN(2)</f>
        <v>448.41416342134369</v>
      </c>
      <c r="Y9" s="8" t="s">
        <v>297</v>
      </c>
      <c r="Z9" s="8">
        <v>146.83000000000001</v>
      </c>
      <c r="AA9" s="13">
        <f t="shared" ref="AA9:AA10" si="5">1200*LN(W9/Z9)/LN(2)</f>
        <v>25.398676729108967</v>
      </c>
    </row>
    <row r="10" spans="1:42" x14ac:dyDescent="0.25">
      <c r="A10" s="4"/>
      <c r="B10" s="8" t="s">
        <v>50</v>
      </c>
      <c r="C10" s="8">
        <v>180</v>
      </c>
      <c r="D10" s="17">
        <f t="shared" si="2"/>
        <v>304.13802840551512</v>
      </c>
      <c r="E10" s="8" t="s">
        <v>287</v>
      </c>
      <c r="F10" s="8">
        <v>184.99</v>
      </c>
      <c r="G10" s="13">
        <f t="shared" si="0"/>
        <v>-47.340454275810174</v>
      </c>
      <c r="I10" s="4"/>
      <c r="J10" s="8" t="s">
        <v>307</v>
      </c>
      <c r="L10" s="8" t="s">
        <v>166</v>
      </c>
      <c r="M10" s="8">
        <v>159</v>
      </c>
      <c r="N10" s="13">
        <f t="shared" si="3"/>
        <v>402.7236381413266</v>
      </c>
      <c r="O10" s="8" t="s">
        <v>259</v>
      </c>
      <c r="P10" s="13">
        <v>155.56</v>
      </c>
      <c r="Q10" s="13">
        <f t="shared" si="1"/>
        <v>37.866750749846155</v>
      </c>
      <c r="V10" s="8" t="s">
        <v>166</v>
      </c>
      <c r="W10" s="4">
        <v>158</v>
      </c>
      <c r="X10" s="13">
        <f t="shared" si="4"/>
        <v>101.53467325792967</v>
      </c>
      <c r="Y10" s="4" t="s">
        <v>286</v>
      </c>
      <c r="Z10" s="4">
        <v>155.56</v>
      </c>
      <c r="AA10" s="13">
        <f t="shared" si="5"/>
        <v>26.944102221143236</v>
      </c>
      <c r="AN10" s="31" t="s">
        <v>291</v>
      </c>
    </row>
    <row r="11" spans="1:42" x14ac:dyDescent="0.25">
      <c r="A11" s="4"/>
      <c r="B11" s="8" t="s">
        <v>51</v>
      </c>
      <c r="C11" s="8">
        <v>200</v>
      </c>
      <c r="D11" s="17">
        <f t="shared" si="2"/>
        <v>182.40371213406007</v>
      </c>
      <c r="E11" s="8" t="s">
        <v>288</v>
      </c>
      <c r="F11" s="8">
        <v>196</v>
      </c>
      <c r="G11" s="13">
        <f t="shared" si="0"/>
        <v>34.975614791419815</v>
      </c>
      <c r="H11" s="74" t="s">
        <v>291</v>
      </c>
      <c r="I11" s="38"/>
      <c r="J11" s="8" t="s">
        <v>8</v>
      </c>
      <c r="L11" s="8" t="s">
        <v>167</v>
      </c>
      <c r="M11" s="8">
        <v>187</v>
      </c>
      <c r="N11" s="13">
        <f t="shared" si="3"/>
        <v>280.8138055239375</v>
      </c>
      <c r="O11" s="8" t="s">
        <v>263</v>
      </c>
      <c r="P11" s="13">
        <v>184.99</v>
      </c>
      <c r="Q11" s="13">
        <f t="shared" si="1"/>
        <v>18.709181993744249</v>
      </c>
      <c r="V11" s="8" t="s">
        <v>167</v>
      </c>
      <c r="W11" s="8">
        <v>173</v>
      </c>
      <c r="X11" s="13">
        <f>1200*LN(W11/W9)/LN(2)</f>
        <v>258.55164860947565</v>
      </c>
      <c r="Y11" s="8" t="s">
        <v>293</v>
      </c>
      <c r="Z11" s="8">
        <v>174.61</v>
      </c>
      <c r="AA11" s="13">
        <f t="shared" ref="AA11:AA26" si="6">1200*LN(W11/Z11)/LN(2)</f>
        <v>-16.036976785404949</v>
      </c>
      <c r="AN11" s="8" t="s">
        <v>4</v>
      </c>
      <c r="AO11" s="37" t="s">
        <v>122</v>
      </c>
    </row>
    <row r="12" spans="1:42" x14ac:dyDescent="0.25">
      <c r="B12" s="8" t="s">
        <v>54</v>
      </c>
      <c r="C12" s="8">
        <v>235</v>
      </c>
      <c r="D12" s="17">
        <f t="shared" si="2"/>
        <v>279.1929081483301</v>
      </c>
      <c r="E12" s="8" t="s">
        <v>289</v>
      </c>
      <c r="F12" s="8">
        <v>233.08</v>
      </c>
      <c r="G12" s="13">
        <f t="shared" si="0"/>
        <v>14.202649190883148</v>
      </c>
      <c r="H12" s="8">
        <v>253</v>
      </c>
      <c r="I12" s="38" t="s">
        <v>272</v>
      </c>
      <c r="J12" s="13">
        <f>1200*LN(H12/C12)/LN(2)</f>
        <v>127.77195375517269</v>
      </c>
      <c r="L12" s="8" t="s">
        <v>168</v>
      </c>
      <c r="M12" s="8">
        <v>226</v>
      </c>
      <c r="N12" s="13">
        <f t="shared" si="3"/>
        <v>327.94140303306119</v>
      </c>
      <c r="O12" s="8" t="s">
        <v>36</v>
      </c>
      <c r="P12" s="13">
        <v>220</v>
      </c>
      <c r="Q12" s="13">
        <f t="shared" si="1"/>
        <v>46.583098668633831</v>
      </c>
      <c r="V12" s="8" t="s">
        <v>168</v>
      </c>
      <c r="W12" s="8">
        <v>223</v>
      </c>
      <c r="X12" s="13">
        <f t="shared" ref="X12:X26" si="7">1200*LN(W12/W11)/LN(2)</f>
        <v>439.52600674029605</v>
      </c>
      <c r="Y12" s="8" t="s">
        <v>34</v>
      </c>
      <c r="Z12" s="8">
        <v>220</v>
      </c>
      <c r="AA12" s="13">
        <f t="shared" si="6"/>
        <v>23.448223674774212</v>
      </c>
      <c r="AB12" s="4" t="s">
        <v>177</v>
      </c>
      <c r="AD12" s="8" t="s">
        <v>307</v>
      </c>
      <c r="AN12" s="8"/>
      <c r="AO12" s="37"/>
    </row>
    <row r="13" spans="1:42" x14ac:dyDescent="0.25">
      <c r="B13" s="8" t="s">
        <v>52</v>
      </c>
      <c r="C13" s="8">
        <v>274</v>
      </c>
      <c r="D13" s="17">
        <f t="shared" si="2"/>
        <v>265.81816367463222</v>
      </c>
      <c r="E13" s="8" t="s">
        <v>273</v>
      </c>
      <c r="F13" s="8">
        <v>277.18</v>
      </c>
      <c r="G13" s="13">
        <f t="shared" si="0"/>
        <v>-19.976723979339599</v>
      </c>
      <c r="H13" s="8">
        <v>280</v>
      </c>
      <c r="I13" s="38" t="s">
        <v>273</v>
      </c>
      <c r="J13" s="13">
        <f t="shared" ref="J13:J26" si="8">1200*LN(H13/C13)/LN(2)</f>
        <v>37.501120781327835</v>
      </c>
      <c r="L13" s="8" t="s">
        <v>47</v>
      </c>
      <c r="M13" s="8">
        <v>237</v>
      </c>
      <c r="N13" s="13">
        <f t="shared" si="3"/>
        <v>82.27714377968563</v>
      </c>
      <c r="O13" s="8" t="s">
        <v>262</v>
      </c>
      <c r="P13" s="13">
        <v>233.08</v>
      </c>
      <c r="Q13" s="13">
        <f t="shared" si="1"/>
        <v>28.874211990794137</v>
      </c>
      <c r="R13" s="74" t="s">
        <v>306</v>
      </c>
      <c r="T13" s="18" t="s">
        <v>307</v>
      </c>
      <c r="V13" s="8" t="s">
        <v>47</v>
      </c>
      <c r="W13" s="8">
        <v>236</v>
      </c>
      <c r="X13" s="13">
        <f t="shared" si="7"/>
        <v>98.091779329843746</v>
      </c>
      <c r="Y13" s="8" t="s">
        <v>289</v>
      </c>
      <c r="Z13" s="8">
        <v>233.1</v>
      </c>
      <c r="AA13" s="13">
        <f t="shared" si="6"/>
        <v>21.4054261444047</v>
      </c>
      <c r="AB13" s="8" t="s">
        <v>5</v>
      </c>
      <c r="AC13" s="38" t="s">
        <v>4</v>
      </c>
      <c r="AD13" s="8" t="s">
        <v>8</v>
      </c>
      <c r="AE13" s="4"/>
      <c r="AF13" s="4"/>
      <c r="AN13" s="8" t="s">
        <v>272</v>
      </c>
      <c r="AO13" s="41">
        <v>-27.564627179566312</v>
      </c>
      <c r="AP13" s="8">
        <v>253</v>
      </c>
    </row>
    <row r="14" spans="1:42" x14ac:dyDescent="0.25">
      <c r="B14" s="8" t="s">
        <v>55</v>
      </c>
      <c r="C14" s="8">
        <v>314</v>
      </c>
      <c r="D14" s="17">
        <f t="shared" si="2"/>
        <v>235.90639911732043</v>
      </c>
      <c r="E14" s="8" t="s">
        <v>259</v>
      </c>
      <c r="F14" s="8">
        <v>311.13</v>
      </c>
      <c r="G14" s="13">
        <f t="shared" si="0"/>
        <v>15.896458753968911</v>
      </c>
      <c r="H14" s="8">
        <v>320</v>
      </c>
      <c r="I14" s="38" t="s">
        <v>259</v>
      </c>
      <c r="J14" s="13">
        <f t="shared" si="8"/>
        <v>32.7688151948824</v>
      </c>
      <c r="L14" s="8" t="s">
        <v>300</v>
      </c>
      <c r="M14" s="8">
        <v>263</v>
      </c>
      <c r="N14" s="13">
        <f t="shared" si="3"/>
        <v>180.21088847285191</v>
      </c>
      <c r="O14" s="8" t="s">
        <v>37</v>
      </c>
      <c r="P14" s="13">
        <v>261.62</v>
      </c>
      <c r="Q14" s="13">
        <f t="shared" si="1"/>
        <v>9.1079581339715183</v>
      </c>
      <c r="R14" s="8" t="s">
        <v>5</v>
      </c>
      <c r="S14" s="38" t="s">
        <v>299</v>
      </c>
      <c r="T14" s="8" t="s">
        <v>8</v>
      </c>
      <c r="V14" s="8" t="s">
        <v>48</v>
      </c>
      <c r="W14" s="8">
        <v>302</v>
      </c>
      <c r="X14" s="13">
        <f t="shared" si="7"/>
        <v>426.9140279558851</v>
      </c>
      <c r="Y14" s="8" t="s">
        <v>292</v>
      </c>
      <c r="Z14" s="8">
        <v>293.67</v>
      </c>
      <c r="AA14" s="13">
        <f t="shared" si="6"/>
        <v>48.423186678752451</v>
      </c>
      <c r="AB14" s="8">
        <v>299</v>
      </c>
      <c r="AC14" s="38" t="s">
        <v>17</v>
      </c>
      <c r="AD14" s="13">
        <f>1200*LN(AB14/W14)/LN(2)</f>
        <v>-17.283678152368736</v>
      </c>
      <c r="AE14" s="4"/>
      <c r="AF14" s="2"/>
      <c r="AN14" s="8" t="s">
        <v>273</v>
      </c>
      <c r="AO14" s="41">
        <v>-20.10163714718956</v>
      </c>
      <c r="AP14" s="8">
        <v>280</v>
      </c>
    </row>
    <row r="15" spans="1:42" x14ac:dyDescent="0.25">
      <c r="B15" s="8" t="s">
        <v>56</v>
      </c>
      <c r="C15" s="8">
        <v>360</v>
      </c>
      <c r="D15" s="17">
        <f t="shared" si="2"/>
        <v>236.6788169256572</v>
      </c>
      <c r="E15" s="8" t="s">
        <v>263</v>
      </c>
      <c r="F15" s="8">
        <v>370</v>
      </c>
      <c r="G15" s="13">
        <f t="shared" si="0"/>
        <v>-47.434037023964805</v>
      </c>
      <c r="H15" s="8">
        <v>361</v>
      </c>
      <c r="I15" s="38" t="s">
        <v>274</v>
      </c>
      <c r="J15" s="13">
        <f t="shared" si="8"/>
        <v>4.8023166689955152</v>
      </c>
      <c r="L15" s="8" t="s">
        <v>49</v>
      </c>
      <c r="M15" s="8">
        <v>320</v>
      </c>
      <c r="N15" s="13">
        <f t="shared" si="3"/>
        <v>339.61092671407198</v>
      </c>
      <c r="O15" s="8" t="s">
        <v>264</v>
      </c>
      <c r="P15" s="13">
        <v>311.13</v>
      </c>
      <c r="Q15" s="13">
        <f t="shared" si="1"/>
        <v>48.66527394885135</v>
      </c>
      <c r="R15" s="8">
        <v>317</v>
      </c>
      <c r="S15" s="38" t="s">
        <v>18</v>
      </c>
      <c r="T15" s="13">
        <f>1200*LN(R15/M15)/LN(2)</f>
        <v>-16.306877697546152</v>
      </c>
      <c r="V15" s="8" t="s">
        <v>49</v>
      </c>
      <c r="W15" s="8">
        <v>319</v>
      </c>
      <c r="X15" s="13">
        <f t="shared" si="7"/>
        <v>94.80944932774851</v>
      </c>
      <c r="Y15" s="8" t="s">
        <v>259</v>
      </c>
      <c r="Z15" s="8">
        <v>311.13</v>
      </c>
      <c r="AA15" s="13">
        <f t="shared" si="6"/>
        <v>43.246696601859647</v>
      </c>
      <c r="AB15" s="8">
        <v>317</v>
      </c>
      <c r="AC15" s="38" t="s">
        <v>18</v>
      </c>
      <c r="AD15" s="13">
        <f t="shared" ref="AD15:AD23" si="9">1200*LN(AB15/W15)/LN(2)</f>
        <v>-10.888300350554605</v>
      </c>
      <c r="AE15" s="4"/>
      <c r="AF15" s="2"/>
      <c r="AN15" s="8" t="s">
        <v>259</v>
      </c>
      <c r="AO15" s="41">
        <v>-0.7</v>
      </c>
      <c r="AP15" s="8">
        <v>320</v>
      </c>
    </row>
    <row r="16" spans="1:42" x14ac:dyDescent="0.25">
      <c r="B16" s="8" t="s">
        <v>57</v>
      </c>
      <c r="C16" s="8">
        <v>408</v>
      </c>
      <c r="D16" s="17">
        <f t="shared" si="2"/>
        <v>216.68669477018503</v>
      </c>
      <c r="E16" s="8" t="s">
        <v>257</v>
      </c>
      <c r="F16" s="8">
        <v>415.3</v>
      </c>
      <c r="G16" s="13">
        <f t="shared" si="0"/>
        <v>-30.701663479124559</v>
      </c>
      <c r="H16" s="8">
        <v>413</v>
      </c>
      <c r="I16" s="38" t="s">
        <v>257</v>
      </c>
      <c r="J16" s="13">
        <f t="shared" si="8"/>
        <v>21.087155337539656</v>
      </c>
      <c r="L16" s="8" t="s">
        <v>50</v>
      </c>
      <c r="M16" s="8">
        <v>352</v>
      </c>
      <c r="N16" s="13">
        <f t="shared" si="3"/>
        <v>165.00422849992202</v>
      </c>
      <c r="O16" s="8" t="s">
        <v>265</v>
      </c>
      <c r="P16" s="13">
        <v>349.23</v>
      </c>
      <c r="Q16" s="13">
        <f t="shared" si="1"/>
        <v>13.677518815191062</v>
      </c>
      <c r="R16" s="8">
        <v>351</v>
      </c>
      <c r="S16" s="38" t="s">
        <v>21</v>
      </c>
      <c r="T16" s="13">
        <f t="shared" ref="T16:T24" si="10">1200*LN(R16/M16)/LN(2)</f>
        <v>-4.9252779992838098</v>
      </c>
      <c r="V16" s="8" t="s">
        <v>50</v>
      </c>
      <c r="W16" s="8">
        <v>352</v>
      </c>
      <c r="X16" s="13">
        <f t="shared" si="7"/>
        <v>170.42280584691343</v>
      </c>
      <c r="Y16" s="8" t="s">
        <v>294</v>
      </c>
      <c r="Z16" s="8">
        <v>349.23</v>
      </c>
      <c r="AA16" s="13">
        <f t="shared" si="6"/>
        <v>13.677518815191062</v>
      </c>
      <c r="AB16" s="8">
        <v>351</v>
      </c>
      <c r="AC16" s="38" t="s">
        <v>21</v>
      </c>
      <c r="AD16" s="13">
        <f t="shared" si="9"/>
        <v>-4.9252779992838098</v>
      </c>
      <c r="AE16" s="4"/>
      <c r="AF16" s="2"/>
      <c r="AN16" s="8" t="s">
        <v>274</v>
      </c>
      <c r="AO16" s="41">
        <v>33.4</v>
      </c>
      <c r="AP16" s="8">
        <v>361</v>
      </c>
    </row>
    <row r="17" spans="2:42" x14ac:dyDescent="0.25">
      <c r="B17" s="8" t="s">
        <v>58</v>
      </c>
      <c r="C17" s="8">
        <v>468</v>
      </c>
      <c r="D17" s="17">
        <f t="shared" si="2"/>
        <v>237.52725313429059</v>
      </c>
      <c r="E17" s="8" t="s">
        <v>262</v>
      </c>
      <c r="F17" s="8">
        <v>466.16</v>
      </c>
      <c r="G17" s="13">
        <f t="shared" si="0"/>
        <v>6.8199768129686635</v>
      </c>
      <c r="H17" s="8">
        <v>470</v>
      </c>
      <c r="I17" s="38" t="s">
        <v>275</v>
      </c>
      <c r="J17" s="13">
        <f t="shared" si="8"/>
        <v>7.3826723779142105</v>
      </c>
      <c r="L17" s="8" t="s">
        <v>51</v>
      </c>
      <c r="M17" s="8">
        <v>443</v>
      </c>
      <c r="N17" s="13">
        <f t="shared" si="3"/>
        <v>398.07752390126535</v>
      </c>
      <c r="O17" s="8" t="s">
        <v>38</v>
      </c>
      <c r="P17" s="13">
        <v>440</v>
      </c>
      <c r="Q17" s="13">
        <f t="shared" si="1"/>
        <v>11.763810036430472</v>
      </c>
      <c r="R17" s="8">
        <v>444</v>
      </c>
      <c r="S17" s="38" t="s">
        <v>12</v>
      </c>
      <c r="T17" s="13">
        <f t="shared" si="10"/>
        <v>3.9035733541051294</v>
      </c>
      <c r="V17" s="8" t="s">
        <v>51</v>
      </c>
      <c r="W17" s="8">
        <v>441</v>
      </c>
      <c r="X17" s="13">
        <f t="shared" si="7"/>
        <v>390.24387230426811</v>
      </c>
      <c r="Y17" s="8" t="s">
        <v>36</v>
      </c>
      <c r="Z17" s="8">
        <v>440</v>
      </c>
      <c r="AA17" s="13">
        <f t="shared" si="6"/>
        <v>3.9301584394330495</v>
      </c>
      <c r="AB17" s="8">
        <v>444</v>
      </c>
      <c r="AC17" s="38" t="s">
        <v>12</v>
      </c>
      <c r="AD17" s="13">
        <f t="shared" si="9"/>
        <v>11.737224951102476</v>
      </c>
      <c r="AE17" s="4"/>
      <c r="AF17" s="2"/>
      <c r="AN17" s="8" t="s">
        <v>257</v>
      </c>
      <c r="AO17" s="41">
        <v>-13.8</v>
      </c>
      <c r="AP17" s="8">
        <v>413</v>
      </c>
    </row>
    <row r="18" spans="2:42" x14ac:dyDescent="0.25">
      <c r="B18" s="8" t="s">
        <v>61</v>
      </c>
      <c r="C18" s="8">
        <v>544</v>
      </c>
      <c r="D18" s="17">
        <f t="shared" si="2"/>
        <v>260.51774600032201</v>
      </c>
      <c r="E18" s="8" t="s">
        <v>276</v>
      </c>
      <c r="F18" s="8">
        <v>554.37</v>
      </c>
      <c r="G18" s="13">
        <f t="shared" si="0"/>
        <v>-32.691043168488882</v>
      </c>
      <c r="H18" s="8">
        <v>564</v>
      </c>
      <c r="I18" s="38" t="s">
        <v>276</v>
      </c>
      <c r="J18" s="13">
        <f t="shared" si="8"/>
        <v>62.506213378145127</v>
      </c>
      <c r="L18" s="8" t="s">
        <v>54</v>
      </c>
      <c r="M18" s="8">
        <v>473</v>
      </c>
      <c r="N18" s="13">
        <f t="shared" si="3"/>
        <v>113.44018174125243</v>
      </c>
      <c r="O18" s="8" t="s">
        <v>266</v>
      </c>
      <c r="P18" s="13">
        <v>466.17</v>
      </c>
      <c r="Q18" s="13">
        <f t="shared" si="1"/>
        <v>25.180823524545854</v>
      </c>
      <c r="R18" s="8">
        <v>475</v>
      </c>
      <c r="S18" s="38" t="s">
        <v>283</v>
      </c>
      <c r="T18" s="13">
        <f t="shared" si="10"/>
        <v>7.3047958546980771</v>
      </c>
      <c r="V18" s="8" t="s">
        <v>54</v>
      </c>
      <c r="W18" s="8">
        <v>479</v>
      </c>
      <c r="X18" s="13">
        <f t="shared" si="7"/>
        <v>143.09640021439151</v>
      </c>
      <c r="Y18" s="8" t="s">
        <v>262</v>
      </c>
      <c r="Z18" s="8">
        <v>466.17</v>
      </c>
      <c r="AA18" s="13">
        <f t="shared" si="6"/>
        <v>47.003390400687842</v>
      </c>
      <c r="AB18" s="8">
        <v>475</v>
      </c>
      <c r="AC18" s="38" t="s">
        <v>13</v>
      </c>
      <c r="AD18" s="13">
        <f t="shared" si="9"/>
        <v>-14.51777102144414</v>
      </c>
      <c r="AE18" s="4"/>
      <c r="AF18" s="2"/>
      <c r="AN18" s="8" t="s">
        <v>275</v>
      </c>
      <c r="AO18" s="41">
        <v>-49.421475459075815</v>
      </c>
      <c r="AP18" s="8">
        <v>470</v>
      </c>
    </row>
    <row r="19" spans="2:42" x14ac:dyDescent="0.25">
      <c r="B19" s="8" t="s">
        <v>62</v>
      </c>
      <c r="C19" s="8">
        <v>626</v>
      </c>
      <c r="D19" s="17">
        <f t="shared" si="2"/>
        <v>243.06720681873458</v>
      </c>
      <c r="E19" s="8" t="s">
        <v>264</v>
      </c>
      <c r="F19" s="8">
        <v>622.25</v>
      </c>
      <c r="G19" s="13">
        <f t="shared" si="0"/>
        <v>10.40199834189916</v>
      </c>
      <c r="H19" s="8">
        <v>644</v>
      </c>
      <c r="I19" s="38" t="s">
        <v>264</v>
      </c>
      <c r="J19" s="13">
        <f t="shared" si="8"/>
        <v>49.077637418398453</v>
      </c>
      <c r="L19" s="8" t="s">
        <v>110</v>
      </c>
      <c r="M19" s="8">
        <v>526</v>
      </c>
      <c r="N19" s="13">
        <f t="shared" si="3"/>
        <v>183.86713914348849</v>
      </c>
      <c r="O19" s="8" t="s">
        <v>39</v>
      </c>
      <c r="P19" s="13">
        <v>523.25</v>
      </c>
      <c r="Q19" s="13">
        <f t="shared" si="1"/>
        <v>9.0748716439117381</v>
      </c>
      <c r="R19" s="8">
        <v>528</v>
      </c>
      <c r="S19" s="38" t="s">
        <v>72</v>
      </c>
      <c r="T19" s="13">
        <f t="shared" si="10"/>
        <v>6.5701560793811682</v>
      </c>
      <c r="V19" s="8" t="s">
        <v>52</v>
      </c>
      <c r="W19" s="8">
        <v>591</v>
      </c>
      <c r="X19" s="13">
        <f t="shared" si="7"/>
        <v>363.75896932962252</v>
      </c>
      <c r="Y19" s="8" t="s">
        <v>295</v>
      </c>
      <c r="Z19" s="8">
        <v>587.33000000000004</v>
      </c>
      <c r="AA19" s="13">
        <f t="shared" si="6"/>
        <v>10.784159793690318</v>
      </c>
      <c r="AB19" s="8">
        <v>593</v>
      </c>
      <c r="AC19" s="38" t="s">
        <v>17</v>
      </c>
      <c r="AD19" s="13">
        <f t="shared" si="9"/>
        <v>5.8487692421653339</v>
      </c>
      <c r="AE19" s="4"/>
      <c r="AF19" s="2"/>
      <c r="AN19" s="8" t="s">
        <v>276</v>
      </c>
      <c r="AO19" s="41">
        <v>-26.4</v>
      </c>
      <c r="AP19" s="8">
        <v>564</v>
      </c>
    </row>
    <row r="20" spans="2:42" x14ac:dyDescent="0.25">
      <c r="B20" s="8" t="s">
        <v>63</v>
      </c>
      <c r="C20" s="8">
        <v>713</v>
      </c>
      <c r="D20" s="17">
        <f t="shared" si="2"/>
        <v>225.2873034135238</v>
      </c>
      <c r="E20" s="8" t="s">
        <v>265</v>
      </c>
      <c r="F20" s="8">
        <v>698.45</v>
      </c>
      <c r="G20" s="13">
        <f t="shared" si="0"/>
        <v>35.694282805704169</v>
      </c>
      <c r="H20" s="8">
        <v>744</v>
      </c>
      <c r="I20" s="38" t="s">
        <v>258</v>
      </c>
      <c r="J20" s="13">
        <f t="shared" si="8"/>
        <v>73.680653596971936</v>
      </c>
      <c r="L20" s="8" t="s">
        <v>55</v>
      </c>
      <c r="M20" s="8">
        <v>645</v>
      </c>
      <c r="N20" s="13">
        <f t="shared" si="3"/>
        <v>353.0836332219771</v>
      </c>
      <c r="O20" s="8" t="s">
        <v>267</v>
      </c>
      <c r="P20" s="13">
        <v>659.26</v>
      </c>
      <c r="Q20" s="13">
        <f t="shared" si="1"/>
        <v>-37.858067126148775</v>
      </c>
      <c r="R20" s="8">
        <v>637</v>
      </c>
      <c r="S20" s="38" t="s">
        <v>18</v>
      </c>
      <c r="T20" s="13">
        <f t="shared" si="10"/>
        <v>-21.606945665179314</v>
      </c>
      <c r="V20" s="8" t="s">
        <v>55</v>
      </c>
      <c r="W20" s="8">
        <v>636</v>
      </c>
      <c r="X20" s="13">
        <f t="shared" si="7"/>
        <v>127.04236212818734</v>
      </c>
      <c r="Y20" s="8" t="s">
        <v>264</v>
      </c>
      <c r="Z20" s="8">
        <v>622.25</v>
      </c>
      <c r="AA20" s="13">
        <f t="shared" si="6"/>
        <v>37.838928363983321</v>
      </c>
      <c r="AB20" s="8">
        <v>637</v>
      </c>
      <c r="AC20" s="38" t="s">
        <v>18</v>
      </c>
      <c r="AD20" s="13">
        <f t="shared" si="9"/>
        <v>2.7199283663339209</v>
      </c>
      <c r="AE20" s="4"/>
      <c r="AF20" s="2"/>
      <c r="AN20" s="8" t="s">
        <v>264</v>
      </c>
      <c r="AO20" s="41">
        <v>21.417965835141231</v>
      </c>
      <c r="AP20" s="37">
        <v>644</v>
      </c>
    </row>
    <row r="21" spans="2:42" x14ac:dyDescent="0.25">
      <c r="B21" s="8" t="s">
        <v>64</v>
      </c>
      <c r="C21" s="8">
        <v>832</v>
      </c>
      <c r="D21" s="17">
        <f t="shared" si="2"/>
        <v>267.21774203664484</v>
      </c>
      <c r="E21" s="8" t="s">
        <v>277</v>
      </c>
      <c r="F21" s="8">
        <v>830.61</v>
      </c>
      <c r="G21" s="13">
        <f t="shared" si="0"/>
        <v>2.8947448756608853</v>
      </c>
      <c r="H21" s="8">
        <v>853.4</v>
      </c>
      <c r="I21" s="38" t="s">
        <v>277</v>
      </c>
      <c r="J21" s="13">
        <f t="shared" si="8"/>
        <v>43.966298607188392</v>
      </c>
      <c r="L21" s="8" t="s">
        <v>56</v>
      </c>
      <c r="M21" s="8">
        <v>705</v>
      </c>
      <c r="N21" s="13">
        <f t="shared" si="3"/>
        <v>153.98891637064725</v>
      </c>
      <c r="O21" s="8" t="s">
        <v>268</v>
      </c>
      <c r="P21" s="13">
        <v>698.46</v>
      </c>
      <c r="Q21" s="13">
        <f t="shared" si="1"/>
        <v>16.134913193821564</v>
      </c>
      <c r="R21" s="8">
        <v>714</v>
      </c>
      <c r="S21" s="38" t="s">
        <v>20</v>
      </c>
      <c r="T21" s="13">
        <f t="shared" si="10"/>
        <v>21.960980091532399</v>
      </c>
      <c r="V21" s="8" t="s">
        <v>56</v>
      </c>
      <c r="W21" s="8">
        <v>702</v>
      </c>
      <c r="X21" s="13">
        <f t="shared" si="7"/>
        <v>170.93311802424654</v>
      </c>
      <c r="Y21" s="8" t="s">
        <v>265</v>
      </c>
      <c r="Z21" s="8">
        <v>698.46</v>
      </c>
      <c r="AA21" s="13">
        <f t="shared" si="6"/>
        <v>8.7522408159073315</v>
      </c>
      <c r="AB21" s="8">
        <v>714</v>
      </c>
      <c r="AC21" s="38" t="s">
        <v>20</v>
      </c>
      <c r="AD21" s="13">
        <f t="shared" si="9"/>
        <v>29.343652469446685</v>
      </c>
      <c r="AE21" s="4"/>
      <c r="AF21" s="2"/>
      <c r="AN21" s="8" t="s">
        <v>258</v>
      </c>
      <c r="AO21" s="41">
        <v>-45.0312135305875</v>
      </c>
      <c r="AP21" s="37">
        <v>744</v>
      </c>
    </row>
    <row r="22" spans="2:42" x14ac:dyDescent="0.25">
      <c r="B22" s="8" t="s">
        <v>59</v>
      </c>
      <c r="C22" s="8">
        <v>961</v>
      </c>
      <c r="D22" s="17">
        <f t="shared" si="2"/>
        <v>249.54348315918986</v>
      </c>
      <c r="E22" s="8" t="s">
        <v>290</v>
      </c>
      <c r="F22" s="8">
        <v>987.77</v>
      </c>
      <c r="G22" s="13">
        <f t="shared" si="0"/>
        <v>-47.566465983448857</v>
      </c>
      <c r="H22" s="8">
        <v>992.2</v>
      </c>
      <c r="I22" s="38" t="s">
        <v>290</v>
      </c>
      <c r="J22" s="13">
        <f t="shared" si="8"/>
        <v>55.313431477878609</v>
      </c>
      <c r="L22" s="8" t="s">
        <v>57</v>
      </c>
      <c r="M22" s="8">
        <v>896</v>
      </c>
      <c r="N22" s="13">
        <f t="shared" si="3"/>
        <v>415.05056972573789</v>
      </c>
      <c r="O22" s="8" t="s">
        <v>40</v>
      </c>
      <c r="P22" s="13">
        <v>880</v>
      </c>
      <c r="Q22" s="13">
        <f t="shared" si="1"/>
        <v>31.194250239533226</v>
      </c>
      <c r="R22" s="8">
        <v>903</v>
      </c>
      <c r="S22" s="38" t="s">
        <v>12</v>
      </c>
      <c r="T22" s="13">
        <f t="shared" si="10"/>
        <v>13.472706507904944</v>
      </c>
      <c r="V22" s="8" t="s">
        <v>57</v>
      </c>
      <c r="W22" s="8">
        <v>898</v>
      </c>
      <c r="X22" s="13">
        <f t="shared" si="7"/>
        <v>426.29329732390357</v>
      </c>
      <c r="Y22" s="8" t="s">
        <v>38</v>
      </c>
      <c r="Z22" s="8">
        <v>880</v>
      </c>
      <c r="AA22" s="13">
        <f t="shared" si="6"/>
        <v>35.054305459784885</v>
      </c>
      <c r="AB22" s="8">
        <v>903</v>
      </c>
      <c r="AC22" s="38" t="s">
        <v>12</v>
      </c>
      <c r="AD22" s="13">
        <f t="shared" si="9"/>
        <v>9.6126512876533727</v>
      </c>
      <c r="AE22" s="4"/>
      <c r="AF22" s="2"/>
      <c r="AN22" s="8" t="s">
        <v>277</v>
      </c>
      <c r="AO22" s="41">
        <v>2.9155879243913678</v>
      </c>
      <c r="AP22" s="37">
        <v>853.4</v>
      </c>
    </row>
    <row r="23" spans="2:42" x14ac:dyDescent="0.25">
      <c r="B23" s="8" t="s">
        <v>65</v>
      </c>
      <c r="C23" s="8">
        <v>1122</v>
      </c>
      <c r="D23" s="17">
        <f t="shared" si="2"/>
        <v>268.15720780205078</v>
      </c>
      <c r="E23" s="8" t="s">
        <v>279</v>
      </c>
      <c r="F23" s="8">
        <v>1108.5</v>
      </c>
      <c r="G23" s="13">
        <f t="shared" si="0"/>
        <v>20.956686889782745</v>
      </c>
      <c r="H23" s="8">
        <v>1142.2</v>
      </c>
      <c r="I23" s="38" t="s">
        <v>279</v>
      </c>
      <c r="J23" s="13">
        <f t="shared" si="8"/>
        <v>30.891136512230808</v>
      </c>
      <c r="L23" s="8" t="s">
        <v>58</v>
      </c>
      <c r="M23" s="8">
        <v>964</v>
      </c>
      <c r="N23" s="13">
        <f t="shared" si="3"/>
        <v>126.64129700682912</v>
      </c>
      <c r="O23" s="8" t="s">
        <v>269</v>
      </c>
      <c r="P23" s="13">
        <v>987.77</v>
      </c>
      <c r="Q23" s="13">
        <f t="shared" si="1"/>
        <v>-42.170407435995372</v>
      </c>
      <c r="R23" s="8">
        <v>949</v>
      </c>
      <c r="S23" s="38" t="s">
        <v>283</v>
      </c>
      <c r="T23" s="13">
        <f t="shared" si="10"/>
        <v>-27.150071050622582</v>
      </c>
      <c r="V23" s="8" t="s">
        <v>58</v>
      </c>
      <c r="W23" s="8">
        <v>963</v>
      </c>
      <c r="X23" s="13">
        <f t="shared" si="7"/>
        <v>120.98442372277492</v>
      </c>
      <c r="Y23" s="8" t="s">
        <v>290</v>
      </c>
      <c r="Z23" s="8">
        <v>987.77</v>
      </c>
      <c r="AA23" s="13">
        <f t="shared" si="6"/>
        <v>-43.967225499798161</v>
      </c>
      <c r="AB23" s="8">
        <v>949</v>
      </c>
      <c r="AC23" s="38" t="s">
        <v>13</v>
      </c>
      <c r="AD23" s="13">
        <f t="shared" si="9"/>
        <v>-25.353252986819971</v>
      </c>
      <c r="AE23" s="4"/>
      <c r="AF23" s="2"/>
      <c r="AN23" s="8" t="s">
        <v>290</v>
      </c>
      <c r="AO23" s="41">
        <v>-49.421475459075815</v>
      </c>
      <c r="AP23" s="37">
        <v>992.2</v>
      </c>
    </row>
    <row r="24" spans="2:42" x14ac:dyDescent="0.25">
      <c r="B24" s="8" t="s">
        <v>100</v>
      </c>
      <c r="C24" s="8">
        <v>1294</v>
      </c>
      <c r="D24" s="17">
        <f t="shared" si="2"/>
        <v>246.91792966045767</v>
      </c>
      <c r="E24" s="8" t="s">
        <v>267</v>
      </c>
      <c r="F24" s="8">
        <v>1318.5</v>
      </c>
      <c r="G24" s="13">
        <f t="shared" si="0"/>
        <v>-32.471944646463236</v>
      </c>
      <c r="H24" s="8">
        <v>1294</v>
      </c>
      <c r="I24" s="38" t="s">
        <v>267</v>
      </c>
      <c r="J24" s="13">
        <f t="shared" si="8"/>
        <v>0</v>
      </c>
      <c r="L24" s="8" t="s">
        <v>112</v>
      </c>
      <c r="M24" s="8">
        <v>1058</v>
      </c>
      <c r="N24" s="13">
        <f t="shared" si="3"/>
        <v>161.08149106087711</v>
      </c>
      <c r="O24" s="8" t="s">
        <v>41</v>
      </c>
      <c r="P24" s="13">
        <v>1046.5</v>
      </c>
      <c r="Q24" s="13">
        <f t="shared" si="1"/>
        <v>18.920779029979858</v>
      </c>
      <c r="R24" s="8">
        <v>1057</v>
      </c>
      <c r="S24" s="38" t="s">
        <v>72</v>
      </c>
      <c r="T24" s="13">
        <f t="shared" si="10"/>
        <v>-1.6371008776112925</v>
      </c>
      <c r="V24" s="8" t="s">
        <v>61</v>
      </c>
      <c r="W24" s="8">
        <v>1229</v>
      </c>
      <c r="X24" s="13">
        <f t="shared" si="7"/>
        <v>422.25265503504278</v>
      </c>
      <c r="Y24" s="8" t="s">
        <v>296</v>
      </c>
      <c r="Z24" s="8">
        <v>1244.51</v>
      </c>
      <c r="AA24" s="13">
        <f t="shared" si="6"/>
        <v>-21.71148855530852</v>
      </c>
      <c r="AB24" s="8"/>
      <c r="AC24" s="38"/>
      <c r="AD24" s="8"/>
      <c r="AE24" s="4"/>
      <c r="AF24" s="2"/>
      <c r="AN24" s="8" t="s">
        <v>279</v>
      </c>
      <c r="AO24" s="41">
        <v>34.319720087962949</v>
      </c>
      <c r="AP24" s="37">
        <v>1142.2</v>
      </c>
    </row>
    <row r="25" spans="2:42" x14ac:dyDescent="0.25">
      <c r="B25" s="8" t="s">
        <v>101</v>
      </c>
      <c r="C25" s="8">
        <v>1489</v>
      </c>
      <c r="D25" s="17">
        <f t="shared" si="2"/>
        <v>243.00736390751095</v>
      </c>
      <c r="E25" s="8" t="s">
        <v>280</v>
      </c>
      <c r="F25" s="8">
        <v>1480</v>
      </c>
      <c r="G25" s="13">
        <f t="shared" si="0"/>
        <v>10.495893678945478</v>
      </c>
      <c r="H25" s="8">
        <v>1487</v>
      </c>
      <c r="I25" s="38" t="s">
        <v>280</v>
      </c>
      <c r="J25" s="13">
        <f t="shared" si="8"/>
        <v>-2.3269278356174818</v>
      </c>
      <c r="L25" s="8" t="s">
        <v>62</v>
      </c>
      <c r="M25" s="8">
        <v>1342</v>
      </c>
      <c r="N25" s="13">
        <f t="shared" si="3"/>
        <v>411.65405290338924</v>
      </c>
      <c r="O25" s="8" t="s">
        <v>270</v>
      </c>
      <c r="P25" s="13">
        <v>1318.51</v>
      </c>
      <c r="Q25" s="13">
        <f t="shared" si="1"/>
        <v>30.571390122247873</v>
      </c>
      <c r="V25" s="8" t="s">
        <v>62</v>
      </c>
      <c r="W25" s="8">
        <v>1343</v>
      </c>
      <c r="X25" s="13">
        <f t="shared" si="7"/>
        <v>153.56926686573695</v>
      </c>
      <c r="Y25" s="8" t="s">
        <v>267</v>
      </c>
      <c r="Z25" s="8">
        <v>1318.51</v>
      </c>
      <c r="AA25" s="13">
        <f t="shared" si="6"/>
        <v>31.860949994958311</v>
      </c>
      <c r="AN25" s="8" t="s">
        <v>267</v>
      </c>
      <c r="AO25" s="41">
        <v>-32.485373838585978</v>
      </c>
      <c r="AP25" s="37">
        <v>1294</v>
      </c>
    </row>
    <row r="26" spans="2:42" x14ac:dyDescent="0.25">
      <c r="B26" s="8" t="s">
        <v>102</v>
      </c>
      <c r="C26" s="8">
        <v>1728</v>
      </c>
      <c r="D26" s="17">
        <f t="shared" si="2"/>
        <v>257.71135629764228</v>
      </c>
      <c r="E26" s="8" t="s">
        <v>40</v>
      </c>
      <c r="F26" s="8">
        <v>1760</v>
      </c>
      <c r="G26" s="13">
        <f t="shared" si="0"/>
        <v>-31.766653633429279</v>
      </c>
      <c r="H26" s="8">
        <v>1717</v>
      </c>
      <c r="I26" s="38" t="s">
        <v>40</v>
      </c>
      <c r="J26" s="13">
        <f t="shared" si="8"/>
        <v>-11.055813793601208</v>
      </c>
      <c r="L26" s="8" t="s">
        <v>63</v>
      </c>
      <c r="M26" s="8">
        <v>1461</v>
      </c>
      <c r="N26" s="13">
        <f t="shared" si="3"/>
        <v>147.08580792397763</v>
      </c>
      <c r="O26" s="8" t="s">
        <v>271</v>
      </c>
      <c r="P26" s="13">
        <v>1479.98</v>
      </c>
      <c r="Q26" s="13">
        <f t="shared" si="1"/>
        <v>-22.345802042583369</v>
      </c>
      <c r="V26" s="8" t="s">
        <v>63</v>
      </c>
      <c r="W26" s="8">
        <v>1453</v>
      </c>
      <c r="X26" s="13">
        <f t="shared" si="7"/>
        <v>136.29047784647884</v>
      </c>
      <c r="Y26" s="8" t="s">
        <v>280</v>
      </c>
      <c r="Z26" s="8">
        <v>1480</v>
      </c>
      <c r="AA26" s="13">
        <f t="shared" si="6"/>
        <v>-31.874967460165024</v>
      </c>
      <c r="AN26" s="8" t="s">
        <v>280</v>
      </c>
      <c r="AO26" s="41">
        <v>8.1689658433278556</v>
      </c>
      <c r="AP26" s="37">
        <v>1487</v>
      </c>
    </row>
    <row r="27" spans="2:42" x14ac:dyDescent="0.25">
      <c r="H27" s="8">
        <v>1982</v>
      </c>
      <c r="I27" s="8" t="s">
        <v>269</v>
      </c>
      <c r="AN27" s="8" t="s">
        <v>40</v>
      </c>
      <c r="AO27" s="41">
        <v>-42.822467427030524</v>
      </c>
      <c r="AP27" s="37">
        <v>1717</v>
      </c>
    </row>
    <row r="28" spans="2:42" x14ac:dyDescent="0.25">
      <c r="B28" s="75"/>
      <c r="H28" s="8">
        <v>2262</v>
      </c>
      <c r="I28" s="8" t="s">
        <v>282</v>
      </c>
      <c r="Q28" s="4"/>
      <c r="R28" s="4"/>
      <c r="S28" s="4"/>
      <c r="T28" s="4"/>
      <c r="U28" s="4"/>
      <c r="AN28" s="8" t="s">
        <v>269</v>
      </c>
      <c r="AO28" s="41">
        <v>5.5993064344877688</v>
      </c>
      <c r="AP28" s="37">
        <v>1982</v>
      </c>
    </row>
    <row r="29" spans="2:42" x14ac:dyDescent="0.25">
      <c r="B29" s="4"/>
      <c r="C29" s="4"/>
      <c r="D29" s="4"/>
      <c r="E29" s="4"/>
      <c r="F29" s="4"/>
      <c r="L29" s="4"/>
      <c r="M29" s="4"/>
      <c r="N29" s="4"/>
      <c r="O29" s="4"/>
      <c r="Q29" s="4"/>
      <c r="AN29" s="8" t="s">
        <v>282</v>
      </c>
      <c r="AO29" s="41">
        <v>34.319720087962949</v>
      </c>
      <c r="AP29" s="37">
        <v>2262</v>
      </c>
    </row>
    <row r="30" spans="2:42" x14ac:dyDescent="0.25">
      <c r="B30" s="4"/>
      <c r="C30" s="4"/>
      <c r="D30" s="4"/>
      <c r="E30" s="4"/>
      <c r="F30" s="4"/>
      <c r="L30" s="4"/>
      <c r="M30" s="4"/>
      <c r="N30" s="4"/>
      <c r="O30" s="4"/>
      <c r="P30" s="4"/>
      <c r="Q30" s="4"/>
    </row>
    <row r="31" spans="2:42" x14ac:dyDescent="0.25">
      <c r="B31" s="4"/>
      <c r="C31" s="4"/>
      <c r="D31" s="4"/>
      <c r="E31" s="4"/>
      <c r="F31" s="4"/>
      <c r="L31" s="4"/>
      <c r="M31" s="4"/>
      <c r="N31" s="4"/>
      <c r="O31" s="4"/>
      <c r="P31" s="4"/>
      <c r="Q31" s="4"/>
      <c r="Z31" s="4"/>
    </row>
    <row r="32" spans="2:42" x14ac:dyDescent="0.25">
      <c r="B32" s="4"/>
      <c r="C32" s="4"/>
      <c r="D32" s="4"/>
      <c r="E32" s="4"/>
      <c r="F32" s="4"/>
      <c r="L32" s="4"/>
      <c r="M32" s="4"/>
      <c r="N32" s="4"/>
      <c r="O32" s="4"/>
      <c r="Y32" s="4"/>
      <c r="Z32" s="4"/>
    </row>
    <row r="33" spans="2:26" x14ac:dyDescent="0.25">
      <c r="B33" s="4"/>
      <c r="C33" s="4"/>
      <c r="D33" s="4"/>
      <c r="E33" s="4"/>
      <c r="F33" s="4"/>
      <c r="L33" s="4"/>
      <c r="M33" s="4"/>
      <c r="N33" s="4"/>
      <c r="O33" s="4"/>
      <c r="Y33" s="4"/>
      <c r="Z33" s="4"/>
    </row>
    <row r="34" spans="2:26" x14ac:dyDescent="0.25">
      <c r="B34" s="4"/>
      <c r="C34" s="4"/>
      <c r="D34" s="4"/>
      <c r="E34" s="4"/>
      <c r="F34" s="4"/>
      <c r="L34" s="4"/>
      <c r="M34" s="4"/>
      <c r="N34" s="4"/>
      <c r="O34" s="4"/>
      <c r="Y34" s="4"/>
      <c r="Z34" s="4"/>
    </row>
    <row r="35" spans="2:26" x14ac:dyDescent="0.25">
      <c r="B35" s="4"/>
      <c r="C35" s="4"/>
      <c r="D35" s="4"/>
      <c r="E35" s="4"/>
      <c r="F35" s="4"/>
      <c r="L35" s="4"/>
      <c r="M35" s="4"/>
      <c r="N35" s="4"/>
      <c r="O35" s="4"/>
      <c r="Y35" s="4"/>
      <c r="Z35" s="4"/>
    </row>
    <row r="36" spans="2:26" x14ac:dyDescent="0.25">
      <c r="B36" s="4"/>
      <c r="C36" s="4"/>
      <c r="D36" s="4"/>
      <c r="E36" s="4"/>
      <c r="F36" s="4"/>
      <c r="L36" s="4"/>
      <c r="M36" s="4"/>
      <c r="N36" s="4"/>
      <c r="O36" s="4"/>
      <c r="Y36" s="4"/>
      <c r="Z36" s="4"/>
    </row>
    <row r="37" spans="2:26" x14ac:dyDescent="0.25">
      <c r="B37" s="4"/>
      <c r="C37" s="4"/>
      <c r="D37" s="4"/>
      <c r="E37" s="4"/>
      <c r="F37" s="4"/>
      <c r="L37" s="4"/>
      <c r="M37" s="4"/>
      <c r="N37" s="4"/>
      <c r="O37" s="4"/>
      <c r="P37" s="31"/>
      <c r="Q37" s="4"/>
      <c r="R37" s="4"/>
      <c r="S37" s="4"/>
      <c r="T37" s="4"/>
      <c r="U37" s="4"/>
      <c r="V37" s="4"/>
      <c r="Y37" s="4"/>
      <c r="Z37" s="4"/>
    </row>
    <row r="38" spans="2:26" x14ac:dyDescent="0.25">
      <c r="B38" s="4"/>
      <c r="C38" s="4"/>
      <c r="D38" s="4"/>
      <c r="E38" s="4"/>
      <c r="F38" s="4"/>
      <c r="L38" s="4"/>
      <c r="M38" s="4"/>
      <c r="N38" s="4"/>
      <c r="O38" s="4"/>
      <c r="P38" s="4"/>
      <c r="Q38" s="4"/>
      <c r="R38" s="2"/>
      <c r="S38" s="2"/>
      <c r="T38" s="2"/>
      <c r="U38" s="2"/>
      <c r="V38" s="4"/>
      <c r="Y38" s="4"/>
      <c r="Z38" s="4"/>
    </row>
    <row r="39" spans="2:26" x14ac:dyDescent="0.25">
      <c r="B39" s="4"/>
      <c r="C39" s="4"/>
      <c r="D39" s="4"/>
      <c r="E39" s="4"/>
      <c r="F39" s="4"/>
      <c r="L39" s="4"/>
      <c r="M39" s="4"/>
      <c r="N39" s="4"/>
      <c r="O39" s="4"/>
      <c r="P39" s="4"/>
      <c r="Q39" s="4"/>
      <c r="R39" s="2"/>
      <c r="S39" s="2"/>
      <c r="T39" s="2"/>
      <c r="U39" s="2"/>
      <c r="V39" s="4"/>
      <c r="Y39" s="4"/>
      <c r="Z39" s="4"/>
    </row>
    <row r="40" spans="2:26" x14ac:dyDescent="0.25">
      <c r="B40" s="4"/>
      <c r="C40" s="4"/>
      <c r="D40" s="4"/>
      <c r="E40" s="4"/>
      <c r="F40" s="4"/>
      <c r="L40" s="4"/>
      <c r="M40" s="4"/>
      <c r="N40" s="4"/>
      <c r="O40" s="4"/>
      <c r="P40" s="4"/>
      <c r="Q40" s="4"/>
      <c r="R40" s="2"/>
      <c r="S40" s="2"/>
      <c r="T40" s="2"/>
      <c r="U40" s="2"/>
      <c r="V40" s="4"/>
      <c r="Y40" s="4"/>
      <c r="Z40" s="4"/>
    </row>
    <row r="41" spans="2:26" x14ac:dyDescent="0.25">
      <c r="B41" s="4"/>
      <c r="C41" s="4"/>
      <c r="D41" s="4"/>
      <c r="E41" s="4"/>
      <c r="F41" s="4"/>
      <c r="L41" s="4"/>
      <c r="M41" s="4"/>
      <c r="N41" s="4"/>
      <c r="O41" s="4"/>
      <c r="P41" s="4"/>
      <c r="Q41" s="4"/>
      <c r="R41" s="2"/>
      <c r="S41" s="2"/>
      <c r="T41" s="2"/>
      <c r="U41" s="2"/>
      <c r="V41" s="4"/>
      <c r="Y41" s="4"/>
      <c r="Z41" s="4"/>
    </row>
    <row r="42" spans="2:26" x14ac:dyDescent="0.25">
      <c r="B42" s="4"/>
      <c r="C42" s="4"/>
      <c r="D42" s="4"/>
      <c r="E42" s="4"/>
      <c r="F42" s="4"/>
      <c r="L42" s="4"/>
      <c r="M42" s="4"/>
      <c r="N42" s="4"/>
      <c r="O42" s="4"/>
      <c r="P42" s="4"/>
      <c r="Q42" s="4"/>
      <c r="R42" s="2"/>
      <c r="S42" s="2"/>
      <c r="T42" s="2"/>
      <c r="U42" s="2"/>
      <c r="V42" s="4"/>
      <c r="Y42" s="4"/>
      <c r="Z42" s="4"/>
    </row>
    <row r="43" spans="2:26" x14ac:dyDescent="0.25">
      <c r="B43" s="4"/>
      <c r="C43" s="4"/>
      <c r="D43" s="4"/>
      <c r="E43" s="4"/>
      <c r="F43" s="4"/>
      <c r="L43" s="4"/>
      <c r="M43" s="4"/>
      <c r="N43" s="4"/>
      <c r="O43" s="4"/>
      <c r="P43" s="4"/>
      <c r="Q43" s="4"/>
      <c r="R43" s="2"/>
      <c r="S43" s="2"/>
      <c r="T43" s="2"/>
      <c r="U43" s="2"/>
      <c r="V43" s="4"/>
      <c r="Y43" s="4"/>
      <c r="Z43" s="4"/>
    </row>
    <row r="44" spans="2:26" x14ac:dyDescent="0.25">
      <c r="B44" s="4"/>
      <c r="C44" s="4"/>
      <c r="D44" s="4"/>
      <c r="E44" s="4"/>
      <c r="F44" s="4"/>
      <c r="L44" s="4"/>
      <c r="M44" s="4"/>
      <c r="N44" s="4"/>
      <c r="O44" s="4"/>
      <c r="P44" s="4"/>
      <c r="Q44" s="4"/>
      <c r="R44" s="2"/>
      <c r="S44" s="2"/>
      <c r="T44" s="2"/>
      <c r="U44" s="2"/>
      <c r="V44" s="4"/>
      <c r="Y44" s="4"/>
      <c r="Z44" s="4"/>
    </row>
    <row r="45" spans="2:26" x14ac:dyDescent="0.25">
      <c r="B45" s="4"/>
      <c r="C45" s="4"/>
      <c r="D45" s="4"/>
      <c r="E45" s="4"/>
      <c r="F45" s="4"/>
      <c r="L45" s="4"/>
      <c r="M45" s="4"/>
      <c r="N45" s="4"/>
      <c r="O45" s="4"/>
      <c r="P45" s="4"/>
      <c r="Q45" s="4"/>
      <c r="R45" s="2"/>
      <c r="S45" s="2"/>
      <c r="T45" s="2"/>
      <c r="U45" s="2"/>
      <c r="V45" s="4"/>
      <c r="Y45" s="4"/>
      <c r="Z45" s="4"/>
    </row>
    <row r="46" spans="2:26" x14ac:dyDescent="0.25">
      <c r="B46" s="4"/>
      <c r="C46" s="4"/>
      <c r="D46" s="4"/>
      <c r="E46" s="4"/>
      <c r="F46" s="4"/>
      <c r="L46" s="4"/>
      <c r="M46" s="4"/>
      <c r="N46" s="4"/>
      <c r="O46" s="4"/>
      <c r="P46" s="4"/>
      <c r="Q46" s="4"/>
      <c r="R46" s="2"/>
      <c r="S46" s="2"/>
      <c r="T46" s="2"/>
      <c r="U46" s="2"/>
      <c r="V46" s="4"/>
    </row>
    <row r="47" spans="2:26" x14ac:dyDescent="0.25">
      <c r="B47" s="4"/>
      <c r="C47" s="4"/>
      <c r="D47" s="4"/>
      <c r="E47" s="4"/>
      <c r="F47" s="4"/>
      <c r="L47" s="4"/>
      <c r="M47" s="4"/>
      <c r="N47" s="4"/>
      <c r="O47" s="4"/>
      <c r="P47" s="4"/>
      <c r="Q47" s="4"/>
      <c r="R47" s="2"/>
      <c r="S47" s="2"/>
      <c r="T47" s="2"/>
      <c r="U47" s="2"/>
      <c r="V47" s="4"/>
    </row>
    <row r="48" spans="2:26" x14ac:dyDescent="0.25">
      <c r="B48" s="4"/>
      <c r="C48" s="4"/>
      <c r="D48" s="4"/>
      <c r="E48" s="4"/>
      <c r="F48" s="4"/>
      <c r="L48" s="4"/>
      <c r="M48" s="4"/>
      <c r="N48" s="4"/>
      <c r="O48" s="4"/>
    </row>
    <row r="49" spans="2:15" x14ac:dyDescent="0.25">
      <c r="B49" s="4"/>
      <c r="C49" s="4"/>
      <c r="D49" s="4"/>
      <c r="E49" s="4"/>
      <c r="F49" s="4"/>
      <c r="L49" s="4"/>
      <c r="M49" s="4"/>
      <c r="N49" s="4"/>
      <c r="O49" s="4"/>
    </row>
    <row r="50" spans="2:15" x14ac:dyDescent="0.25">
      <c r="M50" s="31"/>
    </row>
    <row r="51" spans="2:15" x14ac:dyDescent="0.25">
      <c r="B51" s="4"/>
      <c r="C51" s="4"/>
      <c r="D51" s="4"/>
      <c r="E51" s="4"/>
    </row>
    <row r="52" spans="2:15" x14ac:dyDescent="0.25">
      <c r="B52" s="4"/>
      <c r="C52" s="4"/>
      <c r="D52" s="4"/>
      <c r="E52" s="59"/>
    </row>
    <row r="53" spans="2:15" x14ac:dyDescent="0.25">
      <c r="B53" s="4"/>
      <c r="C53" s="4"/>
      <c r="D53" s="4"/>
      <c r="E53" s="59"/>
    </row>
    <row r="54" spans="2:15" x14ac:dyDescent="0.25">
      <c r="B54" s="4"/>
      <c r="C54" s="4"/>
      <c r="D54" s="4"/>
      <c r="E54" s="59"/>
      <c r="G54" s="31"/>
    </row>
    <row r="55" spans="2:15" x14ac:dyDescent="0.25">
      <c r="B55" s="4"/>
      <c r="C55" s="4"/>
      <c r="D55" s="4"/>
      <c r="E55" s="59"/>
      <c r="G55" s="4"/>
      <c r="H55" s="4"/>
      <c r="I55" s="4"/>
      <c r="J55" s="4"/>
      <c r="K55" s="4"/>
    </row>
    <row r="56" spans="2:15" x14ac:dyDescent="0.25">
      <c r="B56" s="4"/>
      <c r="C56" s="4"/>
      <c r="D56" s="4"/>
      <c r="E56" s="59"/>
      <c r="G56" s="4"/>
      <c r="H56" s="4"/>
      <c r="I56" s="4"/>
      <c r="J56" s="4"/>
      <c r="K56" s="4"/>
    </row>
    <row r="57" spans="2:15" x14ac:dyDescent="0.25">
      <c r="B57" s="4"/>
      <c r="C57" s="4"/>
      <c r="D57" s="4"/>
      <c r="E57" s="59"/>
      <c r="F57" s="4"/>
      <c r="G57" s="4"/>
      <c r="H57" s="2"/>
      <c r="I57" s="2"/>
      <c r="J57" s="2"/>
      <c r="K57" s="2"/>
    </row>
    <row r="58" spans="2:15" x14ac:dyDescent="0.25">
      <c r="B58" s="4"/>
      <c r="C58" s="4"/>
      <c r="D58" s="4"/>
      <c r="E58" s="59"/>
      <c r="F58" s="4"/>
      <c r="G58" s="4"/>
      <c r="H58" s="2"/>
      <c r="I58" s="2"/>
      <c r="J58" s="2"/>
      <c r="K58" s="2"/>
    </row>
    <row r="59" spans="2:15" x14ac:dyDescent="0.25">
      <c r="B59" s="4"/>
      <c r="C59" s="4"/>
      <c r="D59" s="4"/>
      <c r="E59" s="59"/>
      <c r="F59" s="4"/>
      <c r="G59" s="4"/>
      <c r="H59" s="2"/>
      <c r="I59" s="2"/>
      <c r="J59" s="2"/>
      <c r="K59" s="2"/>
    </row>
    <row r="60" spans="2:15" x14ac:dyDescent="0.25">
      <c r="B60" s="4"/>
      <c r="C60" s="4"/>
      <c r="D60" s="4"/>
      <c r="E60" s="59"/>
      <c r="F60" s="4"/>
      <c r="G60" s="4"/>
      <c r="H60" s="2"/>
      <c r="I60" s="2"/>
      <c r="J60" s="2"/>
      <c r="K60" s="2"/>
    </row>
    <row r="61" spans="2:15" x14ac:dyDescent="0.25">
      <c r="B61" s="4"/>
      <c r="C61" s="4"/>
      <c r="D61" s="4"/>
      <c r="E61" s="59"/>
      <c r="F61" s="4"/>
      <c r="G61" s="4"/>
      <c r="H61" s="2"/>
      <c r="I61" s="2"/>
      <c r="J61" s="2"/>
      <c r="K61" s="2"/>
    </row>
    <row r="62" spans="2:15" x14ac:dyDescent="0.25">
      <c r="B62" s="4"/>
      <c r="C62" s="4"/>
      <c r="D62" s="4"/>
      <c r="E62" s="59"/>
      <c r="F62" s="4"/>
      <c r="G62" s="4"/>
      <c r="H62" s="2"/>
      <c r="I62" s="2"/>
      <c r="J62" s="2"/>
      <c r="K62" s="2"/>
    </row>
    <row r="63" spans="2:15" x14ac:dyDescent="0.25">
      <c r="B63" s="4"/>
      <c r="C63" s="4"/>
      <c r="D63" s="4"/>
      <c r="E63" s="59"/>
      <c r="F63" s="4"/>
      <c r="G63" s="4"/>
      <c r="H63" s="2"/>
      <c r="I63" s="2"/>
      <c r="J63" s="2"/>
      <c r="K63" s="2"/>
    </row>
    <row r="64" spans="2:15" x14ac:dyDescent="0.25">
      <c r="B64" s="4"/>
      <c r="C64" s="4"/>
      <c r="D64" s="4"/>
      <c r="E64" s="59"/>
      <c r="F64" s="4"/>
      <c r="G64" s="4"/>
      <c r="H64" s="2"/>
      <c r="I64" s="2"/>
      <c r="J64" s="2"/>
      <c r="K64" s="2"/>
    </row>
    <row r="65" spans="2:11" x14ac:dyDescent="0.25">
      <c r="B65" s="4"/>
      <c r="C65" s="4"/>
      <c r="D65" s="4"/>
      <c r="E65" s="59"/>
      <c r="F65" s="4"/>
      <c r="G65" s="4"/>
      <c r="H65" s="2"/>
      <c r="I65" s="2"/>
      <c r="J65" s="2"/>
      <c r="K65" s="2"/>
    </row>
    <row r="66" spans="2:11" x14ac:dyDescent="0.25">
      <c r="B66" s="4"/>
      <c r="C66" s="4"/>
      <c r="D66" s="4"/>
      <c r="E66" s="59"/>
      <c r="F66" s="4"/>
      <c r="G66" s="4"/>
      <c r="H66" s="2"/>
      <c r="I66" s="2"/>
      <c r="J66" s="2"/>
      <c r="K66" s="2"/>
    </row>
    <row r="67" spans="2:11" x14ac:dyDescent="0.25">
      <c r="B67" s="4"/>
      <c r="C67" s="4"/>
      <c r="D67" s="4"/>
      <c r="E67" s="59"/>
      <c r="F67" s="4"/>
      <c r="G67" s="4"/>
      <c r="H67" s="2"/>
      <c r="I67" s="2"/>
      <c r="J67" s="2"/>
      <c r="K67" s="2"/>
    </row>
    <row r="68" spans="2:11" x14ac:dyDescent="0.25">
      <c r="B68" s="4"/>
      <c r="C68" s="4"/>
      <c r="D68" s="4"/>
      <c r="E68" s="59"/>
      <c r="F68" s="4"/>
      <c r="G68" s="4"/>
      <c r="H68" s="2"/>
      <c r="I68" s="2"/>
      <c r="J68" s="2"/>
      <c r="K68" s="2"/>
    </row>
    <row r="69" spans="2:11" x14ac:dyDescent="0.25">
      <c r="B69" s="4"/>
      <c r="C69" s="4"/>
      <c r="D69" s="4"/>
      <c r="E69" s="59"/>
      <c r="F69" s="4"/>
      <c r="G69" s="4"/>
      <c r="H69" s="2"/>
      <c r="I69" s="2"/>
      <c r="J69" s="2"/>
      <c r="K69" s="2"/>
    </row>
    <row r="70" spans="2:11" x14ac:dyDescent="0.25">
      <c r="B70" s="4"/>
      <c r="C70" s="4"/>
      <c r="D70" s="4"/>
      <c r="E70" s="59"/>
      <c r="F70" s="4"/>
      <c r="G70" s="4"/>
      <c r="H70" s="2"/>
      <c r="I70" s="2"/>
      <c r="J70" s="2"/>
      <c r="K70" s="2"/>
    </row>
    <row r="71" spans="2:11" x14ac:dyDescent="0.25">
      <c r="B71" s="4"/>
      <c r="C71" s="4"/>
      <c r="D71" s="4"/>
      <c r="E71" s="59"/>
      <c r="F71" s="4"/>
      <c r="G71" s="4"/>
      <c r="H71" s="2"/>
      <c r="I71" s="2"/>
      <c r="J71" s="2"/>
      <c r="K71" s="2"/>
    </row>
    <row r="72" spans="2:11" x14ac:dyDescent="0.25">
      <c r="F72" s="4"/>
      <c r="G72" s="4"/>
      <c r="H72" s="2"/>
      <c r="I72" s="2"/>
      <c r="J72" s="2"/>
      <c r="K72" s="2"/>
    </row>
    <row r="73" spans="2:11" x14ac:dyDescent="0.25">
      <c r="F73" s="4"/>
      <c r="G73" s="4"/>
      <c r="H73" s="2"/>
      <c r="I73" s="2"/>
      <c r="J73" s="2"/>
      <c r="K73" s="2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33"/>
  <sheetViews>
    <sheetView topLeftCell="G15" workbookViewId="0">
      <selection activeCell="X36" sqref="X36"/>
    </sheetView>
  </sheetViews>
  <sheetFormatPr baseColWidth="10" defaultRowHeight="15" x14ac:dyDescent="0.25"/>
  <cols>
    <col min="13" max="13" width="7.85546875" customWidth="1"/>
    <col min="20" max="20" width="12.5703125" bestFit="1" customWidth="1"/>
  </cols>
  <sheetData>
    <row r="1" spans="1:23" ht="15.75" x14ac:dyDescent="0.25">
      <c r="A1" s="32" t="s">
        <v>86</v>
      </c>
      <c r="P1" t="s">
        <v>242</v>
      </c>
    </row>
    <row r="2" spans="1:23" x14ac:dyDescent="0.25">
      <c r="A2" t="s">
        <v>239</v>
      </c>
    </row>
    <row r="3" spans="1:23" x14ac:dyDescent="0.25">
      <c r="A3" s="31" t="s">
        <v>241</v>
      </c>
      <c r="P3" t="s">
        <v>217</v>
      </c>
    </row>
    <row r="4" spans="1:23" x14ac:dyDescent="0.25">
      <c r="G4" s="8" t="s">
        <v>45</v>
      </c>
      <c r="H4" s="8" t="s">
        <v>66</v>
      </c>
      <c r="I4" s="8" t="s">
        <v>67</v>
      </c>
      <c r="J4" s="8" t="s">
        <v>4</v>
      </c>
      <c r="K4" s="8" t="s">
        <v>68</v>
      </c>
      <c r="L4" s="8" t="s">
        <v>69</v>
      </c>
      <c r="M4" s="8" t="s">
        <v>169</v>
      </c>
      <c r="N4" s="8" t="s">
        <v>178</v>
      </c>
      <c r="Q4" t="s">
        <v>218</v>
      </c>
      <c r="R4" t="s">
        <v>219</v>
      </c>
      <c r="S4" t="s">
        <v>220</v>
      </c>
    </row>
    <row r="5" spans="1:23" x14ac:dyDescent="0.25">
      <c r="G5" s="8">
        <v>2</v>
      </c>
      <c r="H5" s="8">
        <v>314</v>
      </c>
      <c r="I5" s="8" t="s">
        <v>94</v>
      </c>
      <c r="J5" s="8" t="s">
        <v>18</v>
      </c>
      <c r="K5" s="59">
        <v>311.12698372208121</v>
      </c>
      <c r="L5" s="13">
        <f>1200*LN(H5/K5)/LN(2)</f>
        <v>15.913242440359268</v>
      </c>
      <c r="M5" s="8" t="s">
        <v>49</v>
      </c>
      <c r="N5" s="8">
        <v>311</v>
      </c>
      <c r="P5" s="8" t="s">
        <v>45</v>
      </c>
      <c r="Q5" s="8" t="s">
        <v>66</v>
      </c>
      <c r="R5" s="18"/>
      <c r="S5" s="18"/>
      <c r="T5" s="8" t="s">
        <v>67</v>
      </c>
      <c r="U5" s="8" t="s">
        <v>4</v>
      </c>
      <c r="V5" s="8" t="s">
        <v>69</v>
      </c>
    </row>
    <row r="6" spans="1:23" x14ac:dyDescent="0.25">
      <c r="G6" s="8">
        <v>3</v>
      </c>
      <c r="H6" s="8">
        <v>359</v>
      </c>
      <c r="I6" s="13">
        <f>1200*LN(H6/H5)/LN(2)</f>
        <v>231.86314191770936</v>
      </c>
      <c r="J6" s="8" t="s">
        <v>20</v>
      </c>
      <c r="K6" s="59">
        <v>349.22823143300423</v>
      </c>
      <c r="L6" s="13">
        <f t="shared" ref="L6:L9" si="0">1200*LN(H6/K6)/LN(2)</f>
        <v>47.776384358068391</v>
      </c>
      <c r="M6" s="8" t="s">
        <v>50</v>
      </c>
      <c r="N6" s="8">
        <v>361</v>
      </c>
      <c r="P6" s="8"/>
      <c r="Q6" s="8"/>
      <c r="R6" s="18"/>
      <c r="S6" s="18"/>
      <c r="T6" s="8"/>
      <c r="U6" s="8"/>
      <c r="V6" s="8"/>
    </row>
    <row r="7" spans="1:23" x14ac:dyDescent="0.25">
      <c r="G7" s="8">
        <v>5</v>
      </c>
      <c r="H7" s="8">
        <v>412</v>
      </c>
      <c r="I7" s="13">
        <f t="shared" ref="I7:I9" si="1">1200*LN(H7/H6)/LN(2)</f>
        <v>238.39259203220041</v>
      </c>
      <c r="J7" s="8" t="s">
        <v>25</v>
      </c>
      <c r="K7" s="59">
        <v>415.30469757994558</v>
      </c>
      <c r="L7" s="13">
        <f t="shared" si="0"/>
        <v>-13.83102360973135</v>
      </c>
      <c r="M7" s="8" t="s">
        <v>51</v>
      </c>
      <c r="N7" s="8">
        <v>412</v>
      </c>
      <c r="P7" s="8">
        <v>6</v>
      </c>
      <c r="Q7" s="8">
        <v>472</v>
      </c>
      <c r="R7" s="18"/>
      <c r="S7" s="18"/>
      <c r="T7" s="8"/>
      <c r="U7" s="8"/>
      <c r="V7" s="8"/>
    </row>
    <row r="8" spans="1:23" x14ac:dyDescent="0.25">
      <c r="G8" s="8">
        <v>6</v>
      </c>
      <c r="H8" s="8">
        <v>472</v>
      </c>
      <c r="I8" s="13">
        <f t="shared" si="1"/>
        <v>235.37102661434739</v>
      </c>
      <c r="J8" s="8" t="s">
        <v>13</v>
      </c>
      <c r="K8" s="59">
        <v>466.1637615180905</v>
      </c>
      <c r="L8" s="13">
        <f t="shared" si="0"/>
        <v>21.540003004615784</v>
      </c>
      <c r="M8" s="8" t="s">
        <v>54</v>
      </c>
      <c r="N8" s="8">
        <v>480</v>
      </c>
      <c r="P8" s="69" t="s">
        <v>221</v>
      </c>
      <c r="Q8" s="8">
        <v>412</v>
      </c>
      <c r="R8" s="18">
        <v>570</v>
      </c>
      <c r="S8" s="18">
        <v>619</v>
      </c>
      <c r="T8" s="8"/>
      <c r="U8" s="8"/>
      <c r="V8" s="8"/>
    </row>
    <row r="9" spans="1:23" x14ac:dyDescent="0.25">
      <c r="G9" s="8">
        <v>1</v>
      </c>
      <c r="H9" s="8">
        <v>548</v>
      </c>
      <c r="I9" s="13">
        <f t="shared" si="1"/>
        <v>258.46684031842256</v>
      </c>
      <c r="J9" s="8" t="s">
        <v>95</v>
      </c>
      <c r="K9" s="59">
        <v>554.36526195374495</v>
      </c>
      <c r="L9" s="13">
        <f t="shared" si="0"/>
        <v>-19.993156676961839</v>
      </c>
      <c r="M9" s="8" t="s">
        <v>52</v>
      </c>
      <c r="N9" s="8">
        <v>546</v>
      </c>
      <c r="P9" s="8">
        <v>3</v>
      </c>
      <c r="Q9" s="8">
        <v>359</v>
      </c>
      <c r="R9" s="18"/>
      <c r="S9" s="18"/>
      <c r="T9" s="8"/>
      <c r="U9" s="8"/>
      <c r="V9" s="8"/>
    </row>
    <row r="10" spans="1:23" x14ac:dyDescent="0.25">
      <c r="G10" s="38"/>
      <c r="H10" s="39"/>
      <c r="I10" s="68"/>
      <c r="J10" s="39"/>
      <c r="K10" s="68"/>
      <c r="L10" s="13"/>
      <c r="M10" s="8" t="s">
        <v>169</v>
      </c>
      <c r="N10" s="8" t="s">
        <v>177</v>
      </c>
      <c r="P10" s="8">
        <v>2</v>
      </c>
      <c r="Q10" s="8">
        <v>314</v>
      </c>
      <c r="R10" s="18">
        <v>440</v>
      </c>
      <c r="S10" s="18">
        <v>458</v>
      </c>
      <c r="T10" s="8"/>
      <c r="U10" s="8"/>
      <c r="V10" s="8"/>
      <c r="W10" t="s">
        <v>222</v>
      </c>
    </row>
    <row r="11" spans="1:23" x14ac:dyDescent="0.25">
      <c r="G11" s="8" t="s">
        <v>88</v>
      </c>
      <c r="H11" s="8">
        <v>320</v>
      </c>
      <c r="I11" s="13" t="s">
        <v>96</v>
      </c>
      <c r="J11" s="8" t="s">
        <v>18</v>
      </c>
      <c r="K11" s="13">
        <v>311.12698372208121</v>
      </c>
      <c r="L11" s="13">
        <f>1200*LN(H11/K11)/LN(2)</f>
        <v>48.682057635241542</v>
      </c>
      <c r="M11" s="8">
        <v>2</v>
      </c>
      <c r="N11" s="8">
        <v>317</v>
      </c>
      <c r="P11" s="8">
        <v>1</v>
      </c>
      <c r="Q11" s="8">
        <v>548</v>
      </c>
      <c r="R11" s="18">
        <v>735</v>
      </c>
      <c r="S11" s="18"/>
      <c r="T11" s="8"/>
      <c r="U11" s="8"/>
      <c r="V11" s="8"/>
      <c r="W11" t="s">
        <v>223</v>
      </c>
    </row>
    <row r="12" spans="1:23" x14ac:dyDescent="0.25">
      <c r="G12" s="8" t="s">
        <v>89</v>
      </c>
      <c r="H12" s="8">
        <v>350</v>
      </c>
      <c r="I12" s="13">
        <f>1200*LN(H12/H11)/LN(2)</f>
        <v>155.13962033395975</v>
      </c>
      <c r="J12" s="8" t="s">
        <v>20</v>
      </c>
      <c r="K12" s="13">
        <v>349.22823143300423</v>
      </c>
      <c r="L12" s="13">
        <f t="shared" ref="L12:L17" si="2">1200*LN(H12/K12)/LN(2)</f>
        <v>3.8216779692013927</v>
      </c>
      <c r="M12" s="8">
        <v>3</v>
      </c>
      <c r="N12" s="8">
        <v>351</v>
      </c>
      <c r="P12" s="8" t="s">
        <v>210</v>
      </c>
      <c r="Q12" s="8">
        <v>594</v>
      </c>
      <c r="R12" s="18">
        <v>786</v>
      </c>
      <c r="S12" s="18"/>
      <c r="T12" s="8"/>
      <c r="U12" s="8"/>
      <c r="V12" s="8"/>
    </row>
    <row r="13" spans="1:23" x14ac:dyDescent="0.25">
      <c r="G13" s="8" t="s">
        <v>91</v>
      </c>
      <c r="H13" s="8">
        <v>412</v>
      </c>
      <c r="I13" s="13">
        <f t="shared" ref="I13:I17" si="3">1200*LN(H13/H12)/LN(2)</f>
        <v>282.34729842106736</v>
      </c>
      <c r="J13" s="8" t="s">
        <v>25</v>
      </c>
      <c r="K13" s="13">
        <v>415.30469757994558</v>
      </c>
      <c r="L13" s="13">
        <f t="shared" si="2"/>
        <v>-13.83102360973135</v>
      </c>
      <c r="M13" s="8">
        <v>4</v>
      </c>
      <c r="N13" s="8">
        <v>413</v>
      </c>
      <c r="P13" s="8" t="s">
        <v>211</v>
      </c>
      <c r="Q13" s="8">
        <v>320</v>
      </c>
      <c r="R13" s="18">
        <v>492</v>
      </c>
      <c r="S13" s="18"/>
      <c r="T13" s="8"/>
      <c r="U13" s="8"/>
      <c r="V13" s="8"/>
      <c r="W13" t="s">
        <v>224</v>
      </c>
    </row>
    <row r="14" spans="1:23" x14ac:dyDescent="0.25">
      <c r="G14" s="8" t="s">
        <v>90</v>
      </c>
      <c r="H14" s="8">
        <v>442</v>
      </c>
      <c r="I14" s="13">
        <f t="shared" si="3"/>
        <v>121.68243864985577</v>
      </c>
      <c r="J14" s="8" t="s">
        <v>12</v>
      </c>
      <c r="K14" s="13">
        <v>440</v>
      </c>
      <c r="L14" s="13">
        <f t="shared" si="2"/>
        <v>7.8514150401265042</v>
      </c>
      <c r="M14" s="8">
        <v>5</v>
      </c>
      <c r="N14" s="8">
        <v>444</v>
      </c>
      <c r="P14" s="8" t="s">
        <v>212</v>
      </c>
      <c r="Q14" s="8">
        <v>350</v>
      </c>
      <c r="R14" s="18">
        <v>436</v>
      </c>
      <c r="S14" s="18"/>
      <c r="T14" s="8"/>
      <c r="U14" s="8"/>
      <c r="V14" s="8"/>
      <c r="W14" t="s">
        <v>225</v>
      </c>
    </row>
    <row r="15" spans="1:23" x14ac:dyDescent="0.25">
      <c r="G15" s="8" t="s">
        <v>92</v>
      </c>
      <c r="H15" s="8">
        <v>471</v>
      </c>
      <c r="I15" s="13">
        <f t="shared" si="3"/>
        <v>110.01682826562192</v>
      </c>
      <c r="J15" s="8" t="s">
        <v>13</v>
      </c>
      <c r="K15" s="13">
        <v>466.1637615180905</v>
      </c>
      <c r="L15" s="13">
        <f t="shared" si="2"/>
        <v>17.868243305746251</v>
      </c>
      <c r="M15" s="8">
        <v>6</v>
      </c>
      <c r="N15" s="8">
        <v>475</v>
      </c>
      <c r="P15" s="8" t="s">
        <v>213</v>
      </c>
      <c r="Q15" s="8">
        <v>442</v>
      </c>
      <c r="R15" s="18"/>
      <c r="S15" s="18"/>
      <c r="T15" s="8"/>
      <c r="U15" s="8"/>
      <c r="V15" s="8"/>
    </row>
    <row r="16" spans="1:23" x14ac:dyDescent="0.25">
      <c r="G16" s="8" t="s">
        <v>93</v>
      </c>
      <c r="H16" s="8">
        <v>524</v>
      </c>
      <c r="I16" s="13">
        <f t="shared" si="3"/>
        <v>184.60770230960048</v>
      </c>
      <c r="J16" s="8" t="s">
        <v>72</v>
      </c>
      <c r="K16" s="13">
        <v>523.25113060119793</v>
      </c>
      <c r="L16" s="13">
        <f t="shared" si="2"/>
        <v>2.4759456153467383</v>
      </c>
      <c r="M16" s="8">
        <v>7</v>
      </c>
      <c r="N16" s="8">
        <v>528</v>
      </c>
      <c r="P16" s="8" t="s">
        <v>226</v>
      </c>
      <c r="Q16" s="8">
        <v>471</v>
      </c>
      <c r="R16" s="18"/>
      <c r="S16" s="18"/>
      <c r="T16" s="8"/>
      <c r="U16" s="8"/>
      <c r="V16" s="8"/>
      <c r="W16" t="s">
        <v>227</v>
      </c>
    </row>
    <row r="17" spans="7:26" x14ac:dyDescent="0.25">
      <c r="G17" s="8" t="s">
        <v>87</v>
      </c>
      <c r="H17" s="8">
        <v>594</v>
      </c>
      <c r="I17" s="13">
        <f t="shared" si="3"/>
        <v>217.07534311597868</v>
      </c>
      <c r="J17" s="8" t="s">
        <v>215</v>
      </c>
      <c r="K17" s="13">
        <v>587.32953583481594</v>
      </c>
      <c r="L17" s="13">
        <f t="shared" si="2"/>
        <v>19.551288731325183</v>
      </c>
      <c r="M17" s="8">
        <v>1</v>
      </c>
      <c r="N17" s="8">
        <v>593</v>
      </c>
      <c r="P17" s="8">
        <v>7</v>
      </c>
      <c r="Q17" s="8">
        <v>524</v>
      </c>
      <c r="R17" s="18"/>
      <c r="S17" s="18"/>
      <c r="T17" s="8"/>
      <c r="U17" s="8"/>
      <c r="V17" s="8"/>
    </row>
    <row r="18" spans="7:26" x14ac:dyDescent="0.25">
      <c r="M18" s="4"/>
      <c r="N18" s="4"/>
    </row>
    <row r="19" spans="7:26" x14ac:dyDescent="0.25">
      <c r="M19" s="4"/>
      <c r="N19" s="4"/>
      <c r="P19" t="s">
        <v>228</v>
      </c>
    </row>
    <row r="20" spans="7:26" x14ac:dyDescent="0.25">
      <c r="J20" s="31" t="s">
        <v>216</v>
      </c>
      <c r="M20" s="4"/>
      <c r="N20" s="4"/>
      <c r="X20" t="s">
        <v>229</v>
      </c>
    </row>
    <row r="21" spans="7:26" x14ac:dyDescent="0.25">
      <c r="G21" s="8" t="s">
        <v>45</v>
      </c>
      <c r="H21" s="8" t="s">
        <v>66</v>
      </c>
      <c r="M21" s="4"/>
      <c r="N21" s="4"/>
      <c r="Q21" t="s">
        <v>218</v>
      </c>
      <c r="R21" t="s">
        <v>219</v>
      </c>
      <c r="S21" t="s">
        <v>220</v>
      </c>
      <c r="X21" t="s">
        <v>230</v>
      </c>
      <c r="Y21" t="s">
        <v>231</v>
      </c>
    </row>
    <row r="22" spans="7:26" x14ac:dyDescent="0.25">
      <c r="G22" s="8"/>
      <c r="H22" s="8"/>
      <c r="M22" s="4"/>
      <c r="N22" s="4"/>
      <c r="P22" s="8" t="s">
        <v>45</v>
      </c>
      <c r="Q22" s="8" t="s">
        <v>66</v>
      </c>
      <c r="R22" s="18"/>
      <c r="S22" s="18"/>
      <c r="T22" s="8" t="s">
        <v>67</v>
      </c>
      <c r="U22" s="8" t="s">
        <v>4</v>
      </c>
      <c r="V22" s="8" t="s">
        <v>232</v>
      </c>
      <c r="W22" s="8" t="s">
        <v>69</v>
      </c>
      <c r="X22" s="18"/>
      <c r="Y22" s="18"/>
      <c r="Z22" s="18"/>
    </row>
    <row r="23" spans="7:26" x14ac:dyDescent="0.25">
      <c r="G23" s="8">
        <v>6</v>
      </c>
      <c r="H23" s="8">
        <v>472</v>
      </c>
      <c r="M23" s="4"/>
      <c r="N23" s="4"/>
      <c r="P23" s="8">
        <v>2</v>
      </c>
      <c r="Q23" s="8">
        <v>314</v>
      </c>
      <c r="R23" s="8">
        <v>440</v>
      </c>
      <c r="S23" s="8">
        <v>458</v>
      </c>
      <c r="T23" s="8"/>
      <c r="U23" s="8" t="s">
        <v>233</v>
      </c>
      <c r="V23" s="13">
        <v>311.12</v>
      </c>
      <c r="W23" s="13">
        <f>1200*LN(Q23/V23)/LN(2)</f>
        <v>15.952103078572126</v>
      </c>
      <c r="X23" s="13">
        <f>1200*LN(R23/Q23)/LN(2)</f>
        <v>584.08675755963907</v>
      </c>
      <c r="Y23" s="13">
        <f>1200*LN(S23/Q23)/LN(2)</f>
        <v>653.49964704638023</v>
      </c>
      <c r="Z23" s="18"/>
    </row>
    <row r="24" spans="7:26" x14ac:dyDescent="0.25">
      <c r="G24" s="8" t="s">
        <v>214</v>
      </c>
      <c r="H24" s="8">
        <v>412</v>
      </c>
      <c r="P24" s="8" t="s">
        <v>211</v>
      </c>
      <c r="Q24" s="8">
        <v>320</v>
      </c>
      <c r="R24" s="8">
        <v>492</v>
      </c>
      <c r="S24" s="8"/>
      <c r="T24" s="72">
        <f>1200*LN(Q24/Q23)/LN(2)</f>
        <v>32.7688151948824</v>
      </c>
      <c r="U24" s="8" t="s">
        <v>233</v>
      </c>
      <c r="V24" s="13">
        <v>311.12</v>
      </c>
      <c r="W24" s="13">
        <f t="shared" ref="W24:W33" si="4">1200*LN(Q24/V24)/LN(2)</f>
        <v>48.720918273454551</v>
      </c>
      <c r="X24" s="13">
        <f>1200*LN(R24/Q24)/LN(2)</f>
        <v>744.70369254225307</v>
      </c>
      <c r="Y24" s="13"/>
      <c r="Z24" s="18"/>
    </row>
    <row r="25" spans="7:26" x14ac:dyDescent="0.25">
      <c r="G25" s="8">
        <v>3</v>
      </c>
      <c r="H25" s="8">
        <v>359</v>
      </c>
      <c r="P25" s="8" t="s">
        <v>212</v>
      </c>
      <c r="Q25" s="8">
        <v>350</v>
      </c>
      <c r="R25" s="8">
        <v>436</v>
      </c>
      <c r="S25" s="8"/>
      <c r="T25" s="72">
        <f t="shared" ref="T25:T33" si="5">1200*LN(Q25/Q24)/LN(2)</f>
        <v>155.13962033395975</v>
      </c>
      <c r="U25" s="8" t="s">
        <v>20</v>
      </c>
      <c r="V25" s="13">
        <v>349.22</v>
      </c>
      <c r="W25" s="13">
        <f t="shared" si="4"/>
        <v>3.8624842493202354</v>
      </c>
      <c r="X25" s="96">
        <f>1200*LN(R25/Q25)/LN(2)</f>
        <v>380.36785553351717</v>
      </c>
      <c r="Y25" s="13"/>
      <c r="Z25" s="18" t="s">
        <v>234</v>
      </c>
    </row>
    <row r="26" spans="7:26" x14ac:dyDescent="0.25">
      <c r="G26" s="8">
        <v>2</v>
      </c>
      <c r="H26" s="8">
        <v>314</v>
      </c>
      <c r="P26" s="8">
        <v>3</v>
      </c>
      <c r="Q26" s="8">
        <v>359</v>
      </c>
      <c r="R26" s="8"/>
      <c r="S26" s="8"/>
      <c r="T26" s="72">
        <f t="shared" si="5"/>
        <v>43.954706388867194</v>
      </c>
      <c r="U26" s="8" t="s">
        <v>20</v>
      </c>
      <c r="V26" s="13">
        <v>349.22</v>
      </c>
      <c r="W26" s="13">
        <f t="shared" si="4"/>
        <v>47.817190638187064</v>
      </c>
      <c r="X26" s="13"/>
      <c r="Y26" s="13"/>
      <c r="Z26" s="18"/>
    </row>
    <row r="27" spans="7:26" x14ac:dyDescent="0.25">
      <c r="G27" s="8">
        <v>1</v>
      </c>
      <c r="H27" s="8">
        <v>548</v>
      </c>
      <c r="P27" s="69" t="s">
        <v>221</v>
      </c>
      <c r="Q27" s="8">
        <v>412</v>
      </c>
      <c r="R27" s="8">
        <v>570</v>
      </c>
      <c r="S27" s="8">
        <v>619</v>
      </c>
      <c r="T27" s="72">
        <f t="shared" si="5"/>
        <v>238.39259203220041</v>
      </c>
      <c r="U27" s="8" t="s">
        <v>235</v>
      </c>
      <c r="V27" s="13">
        <v>415.3</v>
      </c>
      <c r="W27" s="13">
        <f t="shared" si="4"/>
        <v>-13.811441225057187</v>
      </c>
      <c r="X27" s="13">
        <f t="shared" ref="X27:X33" si="6">1200*LN(R27/Q27)/LN(2)</f>
        <v>561.98109824266282</v>
      </c>
      <c r="Y27" s="96">
        <f>1200*LN(S27/Q27)/LN(2)</f>
        <v>704.75408643725564</v>
      </c>
      <c r="Z27" s="18" t="s">
        <v>236</v>
      </c>
    </row>
    <row r="28" spans="7:26" x14ac:dyDescent="0.25">
      <c r="G28" s="8" t="s">
        <v>210</v>
      </c>
      <c r="H28" s="8">
        <v>594</v>
      </c>
      <c r="P28" s="8" t="s">
        <v>213</v>
      </c>
      <c r="Q28" s="8">
        <v>442</v>
      </c>
      <c r="R28" s="8"/>
      <c r="S28" s="8"/>
      <c r="T28" s="72">
        <f t="shared" si="5"/>
        <v>121.68243864985577</v>
      </c>
      <c r="U28" s="8" t="s">
        <v>12</v>
      </c>
      <c r="V28" s="13">
        <v>440</v>
      </c>
      <c r="W28" s="13">
        <f t="shared" si="4"/>
        <v>7.8514150401265042</v>
      </c>
      <c r="X28" s="13"/>
      <c r="Y28" s="13"/>
      <c r="Z28" s="18"/>
    </row>
    <row r="29" spans="7:26" x14ac:dyDescent="0.25">
      <c r="G29" s="8" t="s">
        <v>211</v>
      </c>
      <c r="H29" s="8">
        <v>320</v>
      </c>
      <c r="P29" s="8">
        <v>6</v>
      </c>
      <c r="Q29" s="8">
        <v>472</v>
      </c>
      <c r="R29" s="8"/>
      <c r="S29" s="8"/>
      <c r="T29" s="72">
        <f t="shared" si="5"/>
        <v>113.6885879644916</v>
      </c>
      <c r="U29" s="8" t="s">
        <v>237</v>
      </c>
      <c r="V29" s="13">
        <v>466.16</v>
      </c>
      <c r="W29" s="13">
        <f t="shared" si="4"/>
        <v>21.553972547092858</v>
      </c>
      <c r="X29" s="13"/>
      <c r="Y29" s="13"/>
      <c r="Z29" s="18"/>
    </row>
    <row r="30" spans="7:26" x14ac:dyDescent="0.25">
      <c r="G30" s="8" t="s">
        <v>212</v>
      </c>
      <c r="H30" s="8">
        <v>350</v>
      </c>
      <c r="P30" s="8" t="s">
        <v>226</v>
      </c>
      <c r="Q30" s="8">
        <v>471</v>
      </c>
      <c r="R30" s="8"/>
      <c r="S30" s="8"/>
      <c r="T30" s="72">
        <f t="shared" si="5"/>
        <v>-3.6717596988696752</v>
      </c>
      <c r="U30" s="8" t="s">
        <v>237</v>
      </c>
      <c r="V30" s="13">
        <v>466.16</v>
      </c>
      <c r="W30" s="13">
        <f t="shared" si="4"/>
        <v>17.882212848223048</v>
      </c>
      <c r="X30" s="13"/>
      <c r="Y30" s="13"/>
      <c r="Z30" s="18"/>
    </row>
    <row r="31" spans="7:26" x14ac:dyDescent="0.25">
      <c r="G31" s="8" t="s">
        <v>213</v>
      </c>
      <c r="H31" s="8">
        <v>442</v>
      </c>
      <c r="P31" s="8">
        <v>7</v>
      </c>
      <c r="Q31" s="8">
        <v>524</v>
      </c>
      <c r="R31" s="8"/>
      <c r="S31" s="8"/>
      <c r="T31" s="72">
        <f t="shared" si="5"/>
        <v>184.60770230960048</v>
      </c>
      <c r="U31" s="8" t="s">
        <v>72</v>
      </c>
      <c r="V31" s="13">
        <v>523.25</v>
      </c>
      <c r="W31" s="13">
        <f t="shared" si="4"/>
        <v>2.4796863380894747</v>
      </c>
      <c r="X31" s="13"/>
      <c r="Y31" s="13"/>
      <c r="Z31" s="18"/>
    </row>
    <row r="32" spans="7:26" x14ac:dyDescent="0.25">
      <c r="G32" s="8" t="s">
        <v>92</v>
      </c>
      <c r="H32" s="8">
        <v>471</v>
      </c>
      <c r="P32" s="8">
        <v>1</v>
      </c>
      <c r="Q32" s="8">
        <v>548</v>
      </c>
      <c r="R32" s="8">
        <v>735</v>
      </c>
      <c r="S32" s="8"/>
      <c r="T32" s="72">
        <f t="shared" si="5"/>
        <v>77.53089770769185</v>
      </c>
      <c r="U32" s="8" t="s">
        <v>238</v>
      </c>
      <c r="V32" s="13">
        <v>554.36</v>
      </c>
      <c r="W32" s="13">
        <f t="shared" si="4"/>
        <v>-19.976723979339599</v>
      </c>
      <c r="X32" s="13">
        <f t="shared" si="6"/>
        <v>508.28202811584009</v>
      </c>
      <c r="Y32" s="13"/>
      <c r="Z32" s="18"/>
    </row>
    <row r="33" spans="7:26" x14ac:dyDescent="0.25">
      <c r="G33" s="8">
        <v>7</v>
      </c>
      <c r="H33" s="8">
        <v>524</v>
      </c>
      <c r="P33" s="8" t="s">
        <v>210</v>
      </c>
      <c r="Q33" s="8">
        <v>594</v>
      </c>
      <c r="R33" s="8">
        <v>786</v>
      </c>
      <c r="S33" s="8"/>
      <c r="T33" s="72">
        <f t="shared" si="5"/>
        <v>139.54444540828683</v>
      </c>
      <c r="U33" s="8" t="s">
        <v>17</v>
      </c>
      <c r="V33" s="13">
        <v>587.33000000000004</v>
      </c>
      <c r="W33" s="13">
        <f t="shared" si="4"/>
        <v>19.549920541570135</v>
      </c>
      <c r="X33" s="13">
        <f t="shared" si="6"/>
        <v>484.87965774940886</v>
      </c>
      <c r="Y33" s="13"/>
      <c r="Z33" s="18"/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65"/>
  <sheetViews>
    <sheetView workbookViewId="0">
      <selection activeCell="A2" sqref="A2"/>
    </sheetView>
  </sheetViews>
  <sheetFormatPr baseColWidth="10" defaultRowHeight="15" x14ac:dyDescent="0.25"/>
  <cols>
    <col min="1" max="1" width="5" customWidth="1"/>
    <col min="3" max="3" width="11.140625" customWidth="1"/>
    <col min="4" max="4" width="14.140625" customWidth="1"/>
    <col min="5" max="5" width="8.85546875" customWidth="1"/>
    <col min="6" max="6" width="10.140625" customWidth="1"/>
    <col min="7" max="7" width="13" customWidth="1"/>
    <col min="8" max="8" width="12.85546875" customWidth="1"/>
    <col min="15" max="15" width="6.85546875" customWidth="1"/>
    <col min="17" max="17" width="9.140625" customWidth="1"/>
    <col min="18" max="18" width="10.5703125" customWidth="1"/>
    <col min="19" max="19" width="9.5703125" customWidth="1"/>
    <col min="21" max="21" width="12.42578125" customWidth="1"/>
    <col min="22" max="22" width="4.5703125" customWidth="1"/>
  </cols>
  <sheetData>
    <row r="1" spans="1:25" ht="15.75" x14ac:dyDescent="0.25">
      <c r="A1" s="32" t="s">
        <v>180</v>
      </c>
    </row>
    <row r="2" spans="1:25" x14ac:dyDescent="0.25">
      <c r="A2" t="s">
        <v>203</v>
      </c>
      <c r="J2" t="s">
        <v>243</v>
      </c>
    </row>
    <row r="3" spans="1:25" x14ac:dyDescent="0.25">
      <c r="H3" s="4"/>
      <c r="I3" s="4"/>
      <c r="J3" t="s">
        <v>67</v>
      </c>
      <c r="K3" t="s">
        <v>67</v>
      </c>
    </row>
    <row r="4" spans="1:25" x14ac:dyDescent="0.25">
      <c r="B4" s="4"/>
      <c r="C4" s="8" t="s">
        <v>67</v>
      </c>
      <c r="D4" s="8" t="s">
        <v>67</v>
      </c>
      <c r="E4" s="4"/>
      <c r="F4" s="4"/>
      <c r="G4" s="4"/>
      <c r="J4" s="4" t="s">
        <v>244</v>
      </c>
      <c r="K4" s="4" t="s">
        <v>245</v>
      </c>
      <c r="L4" s="4"/>
      <c r="M4" s="4"/>
      <c r="N4" s="4"/>
      <c r="W4" t="s">
        <v>333</v>
      </c>
    </row>
    <row r="5" spans="1:25" x14ac:dyDescent="0.25">
      <c r="B5" s="8" t="s">
        <v>179</v>
      </c>
      <c r="C5" s="8" t="s">
        <v>8</v>
      </c>
      <c r="D5" s="8" t="s">
        <v>187</v>
      </c>
      <c r="E5" s="8" t="s">
        <v>4</v>
      </c>
      <c r="F5" s="8" t="s">
        <v>68</v>
      </c>
      <c r="G5" s="8" t="s">
        <v>69</v>
      </c>
      <c r="H5" s="77" t="s">
        <v>248</v>
      </c>
      <c r="J5" s="8"/>
      <c r="K5" s="72">
        <v>8.6953024200544196</v>
      </c>
      <c r="L5" s="8" t="s">
        <v>69</v>
      </c>
      <c r="M5" s="70">
        <v>424</v>
      </c>
      <c r="N5" s="63">
        <v>35.872889246245499</v>
      </c>
      <c r="P5" s="8" t="s">
        <v>247</v>
      </c>
      <c r="Q5" s="8" t="s">
        <v>5</v>
      </c>
      <c r="R5" s="8" t="s">
        <v>4</v>
      </c>
      <c r="S5" s="8" t="s">
        <v>68</v>
      </c>
      <c r="T5" s="18" t="s">
        <v>69</v>
      </c>
      <c r="W5" s="8" t="s">
        <v>46</v>
      </c>
      <c r="X5" s="8" t="s">
        <v>60</v>
      </c>
      <c r="Y5" s="8" t="s">
        <v>332</v>
      </c>
    </row>
    <row r="6" spans="1:25" x14ac:dyDescent="0.25">
      <c r="A6" s="8" t="s">
        <v>181</v>
      </c>
      <c r="B6" s="8">
        <v>424</v>
      </c>
      <c r="C6" s="8"/>
      <c r="D6" s="8"/>
      <c r="E6" s="8" t="s">
        <v>188</v>
      </c>
      <c r="F6" s="64">
        <v>415.30469757994598</v>
      </c>
      <c r="G6" s="13">
        <f t="shared" ref="G6:G16" si="0">1200*LN(B6/F6)/LN(2)</f>
        <v>35.872889246244007</v>
      </c>
      <c r="H6" s="78">
        <v>413</v>
      </c>
      <c r="J6" s="8">
        <v>55.3</v>
      </c>
      <c r="K6" s="72">
        <v>13.136238481909499</v>
      </c>
      <c r="L6" s="64">
        <v>36.03</v>
      </c>
      <c r="M6" s="70">
        <v>479.3</v>
      </c>
      <c r="N6" s="63">
        <v>48.110499448326898</v>
      </c>
      <c r="P6" s="8">
        <v>512</v>
      </c>
      <c r="Q6" s="8">
        <f>441000/P6</f>
        <v>861.328125</v>
      </c>
      <c r="R6" s="8" t="s">
        <v>12</v>
      </c>
      <c r="S6" s="8">
        <v>880</v>
      </c>
      <c r="T6" s="8">
        <f>1200*LN(S6/Q6)/LN(2)</f>
        <v>37.128699966062484</v>
      </c>
      <c r="W6" s="8">
        <v>410</v>
      </c>
      <c r="X6" s="8">
        <v>414</v>
      </c>
      <c r="Y6" s="8">
        <v>408</v>
      </c>
    </row>
    <row r="7" spans="1:25" x14ac:dyDescent="0.25">
      <c r="A7" s="8" t="s">
        <v>182</v>
      </c>
      <c r="B7" s="8">
        <v>479.3</v>
      </c>
      <c r="C7" s="13">
        <f>1200*LN(B7/B6)/LN(2)</f>
        <v>212.23761020208138</v>
      </c>
      <c r="D7" s="65">
        <v>1.1304245283018901</v>
      </c>
      <c r="E7" s="65" t="s">
        <v>103</v>
      </c>
      <c r="F7" s="64">
        <v>466.16376151809101</v>
      </c>
      <c r="G7" s="13">
        <f t="shared" si="0"/>
        <v>48.110499448325015</v>
      </c>
      <c r="H7" s="78">
        <v>481</v>
      </c>
      <c r="J7" s="8">
        <v>71.900000000000006</v>
      </c>
      <c r="K7" s="72">
        <v>-3.1652619537449</v>
      </c>
      <c r="L7" s="64">
        <v>48.28</v>
      </c>
      <c r="M7" s="70">
        <v>551.20000000000005</v>
      </c>
      <c r="N7" s="63">
        <v>-9.9131628492789599</v>
      </c>
      <c r="P7" s="8">
        <v>453</v>
      </c>
      <c r="Q7" s="8">
        <f>441000/P7</f>
        <v>973.50993377483439</v>
      </c>
      <c r="R7" s="8" t="s">
        <v>14</v>
      </c>
      <c r="S7" s="8">
        <v>987.76660251225007</v>
      </c>
      <c r="T7" s="8">
        <f t="shared" ref="T7:T16" si="1">1200*LN(S7/Q7)/LN(2)</f>
        <v>25.169388021547785</v>
      </c>
      <c r="W7" s="8">
        <v>845</v>
      </c>
      <c r="X7" s="8">
        <v>853</v>
      </c>
      <c r="Y7" s="8">
        <v>843</v>
      </c>
    </row>
    <row r="8" spans="1:25" x14ac:dyDescent="0.25">
      <c r="A8" s="8" t="s">
        <v>183</v>
      </c>
      <c r="B8" s="8">
        <v>551.20000000000005</v>
      </c>
      <c r="C8" s="13">
        <f t="shared" ref="C8:C16" si="2">1200*LN(B8/B7)/LN(2)</f>
        <v>241.97633770239443</v>
      </c>
      <c r="D8" s="65">
        <v>1.1500104318798201</v>
      </c>
      <c r="E8" s="65" t="s">
        <v>189</v>
      </c>
      <c r="F8" s="64">
        <v>554.36526195374495</v>
      </c>
      <c r="G8" s="13">
        <f t="shared" si="0"/>
        <v>-9.9131628492789581</v>
      </c>
      <c r="H8" s="78">
        <v>558</v>
      </c>
      <c r="J8" s="8">
        <v>71</v>
      </c>
      <c r="K8" s="72">
        <v>-4.5999999999999999E-2</v>
      </c>
      <c r="L8" s="64">
        <v>-9.76</v>
      </c>
      <c r="M8" s="70">
        <v>622.20000000000005</v>
      </c>
      <c r="N8" s="63">
        <v>-0.15015465317055399</v>
      </c>
      <c r="P8" s="8">
        <v>426</v>
      </c>
      <c r="Q8" s="8">
        <f>441000/P8</f>
        <v>1035.2112676056338</v>
      </c>
      <c r="R8" s="8" t="s">
        <v>72</v>
      </c>
      <c r="S8" s="8">
        <v>1046.5022612023965</v>
      </c>
      <c r="T8" s="8">
        <f t="shared" si="1"/>
        <v>18.780244237071482</v>
      </c>
      <c r="W8" s="8">
        <v>1259</v>
      </c>
      <c r="X8" s="8">
        <v>1311</v>
      </c>
      <c r="Y8" s="8">
        <v>1196</v>
      </c>
    </row>
    <row r="9" spans="1:25" x14ac:dyDescent="0.25">
      <c r="A9" s="8" t="s">
        <v>184</v>
      </c>
      <c r="B9" s="8">
        <v>622.20000000000005</v>
      </c>
      <c r="C9" s="13">
        <f t="shared" si="2"/>
        <v>209.76300819610847</v>
      </c>
      <c r="D9" s="65">
        <v>1.1288098693759101</v>
      </c>
      <c r="E9" s="65" t="s">
        <v>195</v>
      </c>
      <c r="F9" s="64">
        <v>622.25396744416298</v>
      </c>
      <c r="G9" s="13">
        <f t="shared" si="0"/>
        <v>-0.15015465317113028</v>
      </c>
      <c r="H9" s="78">
        <v>632</v>
      </c>
      <c r="J9" s="8">
        <v>125.2</v>
      </c>
      <c r="K9" s="72">
        <v>7.4111545767299303</v>
      </c>
      <c r="L9" s="64">
        <v>0</v>
      </c>
      <c r="M9" s="70">
        <v>747.4</v>
      </c>
      <c r="N9" s="63">
        <v>17.2524479624641</v>
      </c>
      <c r="P9" s="8"/>
      <c r="Q9" s="8"/>
      <c r="R9" s="8"/>
      <c r="S9" s="8"/>
      <c r="T9" s="8" t="e">
        <f t="shared" si="1"/>
        <v>#DIV/0!</v>
      </c>
    </row>
    <row r="10" spans="1:25" x14ac:dyDescent="0.25">
      <c r="A10" s="8" t="s">
        <v>185</v>
      </c>
      <c r="B10" s="8">
        <v>747.4</v>
      </c>
      <c r="C10" s="13">
        <f t="shared" si="2"/>
        <v>317.40260261563515</v>
      </c>
      <c r="D10" s="65">
        <v>1.20122147219544</v>
      </c>
      <c r="E10" s="65" t="s">
        <v>190</v>
      </c>
      <c r="F10" s="64">
        <v>739.98884542327005</v>
      </c>
      <c r="G10" s="13">
        <f t="shared" si="0"/>
        <v>17.252447962464135</v>
      </c>
      <c r="H10" s="78">
        <v>722</v>
      </c>
      <c r="J10" s="8">
        <v>152.6</v>
      </c>
      <c r="K10" s="72">
        <v>19.999999999998401</v>
      </c>
      <c r="L10" s="64">
        <v>17.39</v>
      </c>
      <c r="M10" s="70">
        <v>900</v>
      </c>
      <c r="N10" s="63">
        <v>38.905773230849903</v>
      </c>
      <c r="P10" s="8"/>
      <c r="Q10" s="8"/>
      <c r="R10" s="8"/>
      <c r="S10" s="8"/>
      <c r="T10" s="8" t="e">
        <f t="shared" si="1"/>
        <v>#DIV/0!</v>
      </c>
    </row>
    <row r="11" spans="1:25" x14ac:dyDescent="0.25">
      <c r="A11" s="8">
        <v>1</v>
      </c>
      <c r="B11" s="8">
        <v>900</v>
      </c>
      <c r="C11" s="13">
        <f t="shared" si="2"/>
        <v>321.65332526838586</v>
      </c>
      <c r="D11" s="65">
        <v>1.2041744715011999</v>
      </c>
      <c r="E11" s="65" t="s">
        <v>196</v>
      </c>
      <c r="F11" s="64">
        <v>880.00000000000205</v>
      </c>
      <c r="G11" s="13">
        <f t="shared" si="0"/>
        <v>38.905773230848773</v>
      </c>
      <c r="H11" s="78">
        <v>857</v>
      </c>
      <c r="J11" s="8">
        <v>90</v>
      </c>
      <c r="K11" s="72">
        <v>2.2333974877499299</v>
      </c>
      <c r="L11" s="64">
        <v>38.909999999999997</v>
      </c>
      <c r="M11" s="70">
        <v>990</v>
      </c>
      <c r="N11" s="63">
        <v>3.9100017307716799</v>
      </c>
      <c r="P11" s="8"/>
      <c r="Q11" s="8"/>
      <c r="R11" s="8"/>
      <c r="S11" s="8"/>
      <c r="T11" s="8" t="e">
        <f t="shared" si="1"/>
        <v>#DIV/0!</v>
      </c>
    </row>
    <row r="12" spans="1:25" x14ac:dyDescent="0.25">
      <c r="A12" s="8">
        <v>5</v>
      </c>
      <c r="B12" s="8">
        <v>990</v>
      </c>
      <c r="C12" s="13">
        <f t="shared" si="2"/>
        <v>165.00422849992202</v>
      </c>
      <c r="D12" s="65">
        <v>1.1000000000000001</v>
      </c>
      <c r="E12" s="65" t="s">
        <v>191</v>
      </c>
      <c r="F12" s="64">
        <v>987.8</v>
      </c>
      <c r="G12" s="13">
        <f t="shared" si="0"/>
        <v>3.8514677710680716</v>
      </c>
      <c r="H12" s="78">
        <v>988</v>
      </c>
      <c r="J12" s="8">
        <v>201.8</v>
      </c>
      <c r="K12" s="72">
        <v>17.140928330367402</v>
      </c>
      <c r="L12" s="64">
        <v>25.24</v>
      </c>
      <c r="M12" s="70">
        <v>1191.8</v>
      </c>
      <c r="N12" s="63">
        <v>25.0800684419333</v>
      </c>
      <c r="P12" s="8"/>
      <c r="Q12" s="8"/>
      <c r="R12" s="8"/>
      <c r="S12" s="8"/>
      <c r="T12" s="8" t="e">
        <f t="shared" si="1"/>
        <v>#DIV/0!</v>
      </c>
    </row>
    <row r="13" spans="1:25" x14ac:dyDescent="0.25">
      <c r="A13" s="8">
        <v>4</v>
      </c>
      <c r="B13" s="8">
        <v>1191.8</v>
      </c>
      <c r="C13" s="13">
        <f t="shared" si="2"/>
        <v>321.17006671116184</v>
      </c>
      <c r="D13" s="65">
        <v>1.2038383838383799</v>
      </c>
      <c r="E13" s="65" t="s">
        <v>197</v>
      </c>
      <c r="F13" s="64">
        <v>1174.6590716696301</v>
      </c>
      <c r="G13" s="13">
        <f t="shared" si="0"/>
        <v>25.080068441937073</v>
      </c>
      <c r="H13" s="78">
        <v>1131</v>
      </c>
      <c r="J13" s="8">
        <v>105.2</v>
      </c>
      <c r="K13" s="72">
        <v>-21.510227651482399</v>
      </c>
      <c r="L13" s="64">
        <v>25.21</v>
      </c>
      <c r="M13" s="70">
        <v>1297</v>
      </c>
      <c r="N13" s="63">
        <v>-28.4763391275558</v>
      </c>
      <c r="P13" s="8"/>
      <c r="Q13" s="8"/>
      <c r="R13" s="8"/>
      <c r="S13" s="8"/>
      <c r="T13" s="8" t="e">
        <f t="shared" si="1"/>
        <v>#DIV/0!</v>
      </c>
    </row>
    <row r="14" spans="1:25" x14ac:dyDescent="0.25">
      <c r="A14" s="8">
        <v>3</v>
      </c>
      <c r="B14" s="8">
        <v>1297</v>
      </c>
      <c r="C14" s="13">
        <f t="shared" si="2"/>
        <v>146.44359243051093</v>
      </c>
      <c r="D14" s="65">
        <v>1.0882698439335501</v>
      </c>
      <c r="E14" s="65" t="s">
        <v>192</v>
      </c>
      <c r="F14" s="64">
        <v>1318.5102276514799</v>
      </c>
      <c r="G14" s="13">
        <f t="shared" si="0"/>
        <v>-28.476339127552457</v>
      </c>
      <c r="H14" s="78">
        <v>1281</v>
      </c>
      <c r="J14" s="8">
        <v>223.6</v>
      </c>
      <c r="K14" s="72">
        <v>40.622309153459099</v>
      </c>
      <c r="L14" s="64">
        <v>-28.4</v>
      </c>
      <c r="M14" s="70">
        <v>1520.6</v>
      </c>
      <c r="N14" s="63">
        <v>46.878320786500701</v>
      </c>
      <c r="P14" s="8"/>
      <c r="Q14" s="8"/>
      <c r="R14" s="8"/>
      <c r="S14" s="8"/>
      <c r="T14" s="8" t="e">
        <f t="shared" si="1"/>
        <v>#DIV/0!</v>
      </c>
    </row>
    <row r="15" spans="1:25" x14ac:dyDescent="0.25">
      <c r="A15" s="8">
        <v>2</v>
      </c>
      <c r="B15" s="8">
        <v>1520.6</v>
      </c>
      <c r="C15" s="13">
        <f t="shared" si="2"/>
        <v>275.35465991405636</v>
      </c>
      <c r="D15" s="65">
        <v>1.17239784117194</v>
      </c>
      <c r="E15" s="65" t="s">
        <v>193</v>
      </c>
      <c r="F15" s="64">
        <v>1479.9776908465401</v>
      </c>
      <c r="G15" s="13">
        <f t="shared" si="0"/>
        <v>46.878320786501433</v>
      </c>
      <c r="H15" s="78">
        <v>1494</v>
      </c>
      <c r="J15" s="8">
        <v>243.4</v>
      </c>
      <c r="K15" s="72">
        <v>3.9999999999959099</v>
      </c>
      <c r="L15" s="64">
        <v>46.98</v>
      </c>
      <c r="M15" s="70">
        <v>1764</v>
      </c>
      <c r="N15" s="63">
        <v>3.9301584394292099</v>
      </c>
      <c r="P15" s="8"/>
      <c r="Q15" s="8"/>
      <c r="R15" s="8"/>
      <c r="S15" s="8"/>
      <c r="T15" s="8" t="e">
        <f t="shared" si="1"/>
        <v>#DIV/0!</v>
      </c>
    </row>
    <row r="16" spans="1:25" x14ac:dyDescent="0.25">
      <c r="A16" s="8" t="s">
        <v>186</v>
      </c>
      <c r="B16" s="8">
        <v>1764</v>
      </c>
      <c r="C16" s="13">
        <f t="shared" si="2"/>
        <v>257.0518376529289</v>
      </c>
      <c r="D16" s="65">
        <v>1.1600683940549801</v>
      </c>
      <c r="E16" s="65" t="s">
        <v>194</v>
      </c>
      <c r="F16" s="64">
        <v>1760</v>
      </c>
      <c r="G16" s="13">
        <f t="shared" si="0"/>
        <v>3.9301584394330495</v>
      </c>
      <c r="H16" s="79">
        <v>1742</v>
      </c>
      <c r="L16" s="71">
        <v>3.93</v>
      </c>
      <c r="P16" s="8"/>
      <c r="Q16" s="8"/>
      <c r="R16" s="8"/>
      <c r="S16" s="8"/>
      <c r="T16" s="8" t="e">
        <f t="shared" si="1"/>
        <v>#DIV/0!</v>
      </c>
    </row>
    <row r="18" spans="7:25" x14ac:dyDescent="0.25">
      <c r="G18" s="31"/>
    </row>
    <row r="19" spans="7:25" x14ac:dyDescent="0.25">
      <c r="G19" s="4"/>
      <c r="H19" s="4"/>
      <c r="I19" s="2"/>
    </row>
    <row r="20" spans="7:25" x14ac:dyDescent="0.25">
      <c r="I20" t="s">
        <v>246</v>
      </c>
      <c r="M20" s="4"/>
      <c r="N20" s="4"/>
      <c r="O20" s="2"/>
    </row>
    <row r="21" spans="7:25" x14ac:dyDescent="0.25">
      <c r="I21" s="33" t="s">
        <v>198</v>
      </c>
      <c r="M21" s="4" t="s">
        <v>199</v>
      </c>
      <c r="N21" s="4"/>
      <c r="O21" s="2"/>
      <c r="P21" s="4" t="s">
        <v>199</v>
      </c>
      <c r="Q21" s="4"/>
      <c r="R21" s="2"/>
    </row>
    <row r="22" spans="7:25" x14ac:dyDescent="0.25">
      <c r="I22" s="18"/>
      <c r="J22" s="8" t="s">
        <v>198</v>
      </c>
      <c r="K22" s="8" t="s">
        <v>4</v>
      </c>
      <c r="L22" s="8" t="s">
        <v>69</v>
      </c>
      <c r="M22" s="8" t="s">
        <v>179</v>
      </c>
      <c r="N22" s="8" t="s">
        <v>4</v>
      </c>
      <c r="O22" s="17" t="s">
        <v>69</v>
      </c>
      <c r="P22" s="8"/>
      <c r="Q22" s="8"/>
      <c r="R22" s="8" t="s">
        <v>169</v>
      </c>
      <c r="S22" s="8" t="s">
        <v>200</v>
      </c>
      <c r="T22" s="17" t="s">
        <v>201</v>
      </c>
    </row>
    <row r="23" spans="7:25" x14ac:dyDescent="0.25">
      <c r="I23" s="8" t="s">
        <v>181</v>
      </c>
      <c r="J23" s="8">
        <v>424</v>
      </c>
      <c r="K23" s="8" t="s">
        <v>188</v>
      </c>
      <c r="L23" s="13">
        <v>35.872889246244007</v>
      </c>
      <c r="M23" s="8">
        <v>412</v>
      </c>
      <c r="N23" s="8" t="s">
        <v>25</v>
      </c>
      <c r="O23" s="17">
        <v>-13.811441225057187</v>
      </c>
      <c r="P23" s="8" t="s">
        <v>51</v>
      </c>
      <c r="Q23" s="8" t="s">
        <v>334</v>
      </c>
      <c r="R23" s="8">
        <f t="shared" ref="R23:R33" si="3">M23*424/412</f>
        <v>424</v>
      </c>
      <c r="S23" s="8" t="s">
        <v>188</v>
      </c>
      <c r="T23" s="17">
        <v>-13.811441225057187</v>
      </c>
      <c r="W23" s="4"/>
      <c r="X23" s="4"/>
      <c r="Y23" s="4"/>
    </row>
    <row r="24" spans="7:25" x14ac:dyDescent="0.25">
      <c r="I24" s="8" t="s">
        <v>182</v>
      </c>
      <c r="J24" s="8">
        <v>479.3</v>
      </c>
      <c r="K24" s="65" t="s">
        <v>103</v>
      </c>
      <c r="L24" s="13">
        <v>48.110499448325015</v>
      </c>
      <c r="M24" s="8">
        <v>480</v>
      </c>
      <c r="N24" s="8" t="s">
        <v>13</v>
      </c>
      <c r="O24" s="17">
        <v>51.6</v>
      </c>
      <c r="P24" s="8" t="s">
        <v>54</v>
      </c>
      <c r="Q24" s="8" t="s">
        <v>336</v>
      </c>
      <c r="R24" s="17">
        <f t="shared" si="3"/>
        <v>493.98058252427182</v>
      </c>
      <c r="S24" s="65" t="s">
        <v>103</v>
      </c>
      <c r="T24" s="17">
        <v>51.6</v>
      </c>
      <c r="W24" s="4"/>
      <c r="X24" s="4"/>
      <c r="Y24" s="4"/>
    </row>
    <row r="25" spans="7:25" x14ac:dyDescent="0.25">
      <c r="I25" s="8" t="s">
        <v>183</v>
      </c>
      <c r="J25" s="8">
        <v>551.20000000000005</v>
      </c>
      <c r="K25" s="65" t="s">
        <v>189</v>
      </c>
      <c r="L25" s="13">
        <v>-9.9131628492789581</v>
      </c>
      <c r="M25" s="8">
        <v>546</v>
      </c>
      <c r="N25" s="8" t="s">
        <v>16</v>
      </c>
      <c r="O25" s="17">
        <v>-26.43156759599869</v>
      </c>
      <c r="P25" s="8" t="s">
        <v>52</v>
      </c>
      <c r="Q25" s="8" t="s">
        <v>181</v>
      </c>
      <c r="R25" s="17">
        <f t="shared" si="3"/>
        <v>561.90291262135918</v>
      </c>
      <c r="S25" s="65" t="s">
        <v>189</v>
      </c>
      <c r="T25" s="17">
        <v>-26.43156759599869</v>
      </c>
      <c r="W25" s="4"/>
      <c r="X25" s="4"/>
      <c r="Y25" s="4"/>
    </row>
    <row r="26" spans="7:25" x14ac:dyDescent="0.25">
      <c r="I26" s="8" t="s">
        <v>184</v>
      </c>
      <c r="J26" s="8">
        <v>622.20000000000005</v>
      </c>
      <c r="K26" s="65" t="s">
        <v>195</v>
      </c>
      <c r="L26" s="13">
        <v>-0.15015465317113028</v>
      </c>
      <c r="M26" s="8">
        <v>630</v>
      </c>
      <c r="N26" s="8" t="s">
        <v>18</v>
      </c>
      <c r="O26" s="17">
        <v>21.417965835141231</v>
      </c>
      <c r="P26" s="8" t="s">
        <v>55</v>
      </c>
      <c r="Q26" s="8" t="s">
        <v>185</v>
      </c>
      <c r="R26" s="17">
        <f t="shared" si="3"/>
        <v>648.34951456310682</v>
      </c>
      <c r="S26" s="65" t="s">
        <v>195</v>
      </c>
      <c r="T26" s="17">
        <v>21.417965835141231</v>
      </c>
      <c r="W26" s="4"/>
      <c r="X26" s="4"/>
      <c r="Y26" s="4"/>
    </row>
    <row r="27" spans="7:25" x14ac:dyDescent="0.25">
      <c r="I27" s="8" t="s">
        <v>185</v>
      </c>
      <c r="J27" s="8">
        <v>747.4</v>
      </c>
      <c r="K27" s="65" t="s">
        <v>190</v>
      </c>
      <c r="L27" s="13">
        <v>17.252447962464135</v>
      </c>
      <c r="M27" s="8">
        <v>721</v>
      </c>
      <c r="N27" s="8" t="s">
        <v>21</v>
      </c>
      <c r="O27" s="17">
        <v>-45.0312135305875</v>
      </c>
      <c r="P27" s="8" t="s">
        <v>56</v>
      </c>
      <c r="Q27" s="8" t="s">
        <v>184</v>
      </c>
      <c r="R27" s="17">
        <f t="shared" si="3"/>
        <v>742</v>
      </c>
      <c r="S27" s="65" t="s">
        <v>190</v>
      </c>
      <c r="T27" s="17">
        <v>-45.0312135305875</v>
      </c>
      <c r="W27" s="4"/>
      <c r="X27" s="4"/>
      <c r="Y27" s="4"/>
    </row>
    <row r="28" spans="7:25" x14ac:dyDescent="0.25">
      <c r="I28" s="8">
        <v>1</v>
      </c>
      <c r="J28" s="8">
        <v>900</v>
      </c>
      <c r="K28" s="65" t="s">
        <v>196</v>
      </c>
      <c r="L28" s="13">
        <v>38.905773230848773</v>
      </c>
      <c r="M28" s="8">
        <v>832</v>
      </c>
      <c r="N28" s="8" t="s">
        <v>25</v>
      </c>
      <c r="O28" s="17">
        <v>2.9155879243913678</v>
      </c>
      <c r="P28" s="8" t="s">
        <v>57</v>
      </c>
      <c r="Q28" s="8" t="s">
        <v>182</v>
      </c>
      <c r="R28" s="17">
        <f t="shared" si="3"/>
        <v>856.23300970873788</v>
      </c>
      <c r="S28" s="65" t="s">
        <v>196</v>
      </c>
      <c r="T28" s="17">
        <v>2.9155879243913678</v>
      </c>
      <c r="W28" s="4"/>
      <c r="X28" s="4"/>
      <c r="Y28" s="4"/>
    </row>
    <row r="29" spans="7:25" x14ac:dyDescent="0.25">
      <c r="I29" s="8">
        <v>5</v>
      </c>
      <c r="J29" s="8">
        <v>990</v>
      </c>
      <c r="K29" s="65" t="s">
        <v>191</v>
      </c>
      <c r="L29" s="13">
        <v>3.9100017307716839</v>
      </c>
      <c r="M29" s="8">
        <v>960</v>
      </c>
      <c r="N29" s="8" t="s">
        <v>14</v>
      </c>
      <c r="O29" s="17">
        <v>-49.421475459075815</v>
      </c>
      <c r="P29" s="8" t="s">
        <v>58</v>
      </c>
      <c r="Q29" s="8" t="s">
        <v>335</v>
      </c>
      <c r="R29" s="17">
        <f t="shared" si="3"/>
        <v>987.96116504854365</v>
      </c>
      <c r="S29" s="65" t="s">
        <v>191</v>
      </c>
      <c r="T29" s="17">
        <v>-49.421475459075815</v>
      </c>
      <c r="W29" s="4"/>
      <c r="X29" s="4"/>
      <c r="Y29" s="4"/>
    </row>
    <row r="30" spans="7:25" x14ac:dyDescent="0.25">
      <c r="I30" s="8">
        <v>4</v>
      </c>
      <c r="J30" s="8">
        <v>1191.8</v>
      </c>
      <c r="K30" s="65" t="s">
        <v>197</v>
      </c>
      <c r="L30" s="13">
        <v>25.080068441937073</v>
      </c>
      <c r="M30" s="8">
        <v>1131</v>
      </c>
      <c r="N30" s="8" t="s">
        <v>16</v>
      </c>
      <c r="O30" s="17">
        <v>34.319720087962949</v>
      </c>
      <c r="P30" s="8" t="s">
        <v>61</v>
      </c>
      <c r="Q30" s="8">
        <v>1</v>
      </c>
      <c r="R30" s="17">
        <f t="shared" si="3"/>
        <v>1163.9417475728155</v>
      </c>
      <c r="S30" s="65" t="s">
        <v>197</v>
      </c>
      <c r="T30" s="17">
        <v>34.319720087962949</v>
      </c>
      <c r="W30" s="4"/>
      <c r="X30" s="4"/>
      <c r="Y30" s="4"/>
    </row>
    <row r="31" spans="7:25" x14ac:dyDescent="0.25">
      <c r="I31" s="8">
        <v>3</v>
      </c>
      <c r="J31" s="8">
        <v>1297</v>
      </c>
      <c r="K31" s="65" t="s">
        <v>192</v>
      </c>
      <c r="L31" s="13">
        <v>-28.476339127552457</v>
      </c>
      <c r="M31" s="8">
        <v>1294</v>
      </c>
      <c r="N31" s="8" t="s">
        <v>19</v>
      </c>
      <c r="O31" s="17">
        <v>-32.485373838585978</v>
      </c>
      <c r="P31" s="8" t="s">
        <v>62</v>
      </c>
      <c r="Q31" s="8">
        <v>2</v>
      </c>
      <c r="R31" s="17">
        <f t="shared" si="3"/>
        <v>1331.6893203883494</v>
      </c>
      <c r="S31" s="65" t="s">
        <v>192</v>
      </c>
      <c r="T31" s="17">
        <v>-32.485373838585978</v>
      </c>
      <c r="W31" s="4"/>
      <c r="X31" s="4"/>
      <c r="Y31" s="4"/>
    </row>
    <row r="32" spans="7:25" x14ac:dyDescent="0.25">
      <c r="I32" s="8">
        <v>2</v>
      </c>
      <c r="J32" s="8">
        <v>1520.6</v>
      </c>
      <c r="K32" s="65" t="s">
        <v>193</v>
      </c>
      <c r="L32" s="13">
        <v>46.878320786501433</v>
      </c>
      <c r="M32" s="8">
        <v>1487</v>
      </c>
      <c r="N32" s="8" t="s">
        <v>21</v>
      </c>
      <c r="O32" s="17">
        <v>8.1689658433278556</v>
      </c>
      <c r="P32" s="8" t="s">
        <v>63</v>
      </c>
      <c r="Q32" s="8">
        <v>3</v>
      </c>
      <c r="R32" s="17">
        <f t="shared" si="3"/>
        <v>1530.3106796116506</v>
      </c>
      <c r="S32" s="65" t="s">
        <v>193</v>
      </c>
      <c r="T32" s="17">
        <v>8.1689658433278556</v>
      </c>
      <c r="W32" s="4"/>
      <c r="X32" s="4"/>
      <c r="Y32" s="4"/>
    </row>
    <row r="33" spans="7:25" x14ac:dyDescent="0.25">
      <c r="I33" s="8" t="s">
        <v>186</v>
      </c>
      <c r="J33" s="8">
        <v>1764</v>
      </c>
      <c r="K33" s="65" t="s">
        <v>194</v>
      </c>
      <c r="L33" s="13">
        <v>3.9301584394330495</v>
      </c>
      <c r="M33" s="8">
        <v>1717</v>
      </c>
      <c r="N33" s="8" t="s">
        <v>12</v>
      </c>
      <c r="O33" s="17">
        <v>-42.822467427030524</v>
      </c>
      <c r="P33" s="8" t="s">
        <v>64</v>
      </c>
      <c r="Q33" s="8">
        <v>5</v>
      </c>
      <c r="R33" s="17">
        <f t="shared" si="3"/>
        <v>1767.009708737864</v>
      </c>
      <c r="S33" s="65" t="s">
        <v>194</v>
      </c>
      <c r="T33" s="17">
        <v>-42.822467427030524</v>
      </c>
      <c r="W33" s="4"/>
      <c r="X33" s="4"/>
      <c r="Y33" s="4"/>
    </row>
    <row r="34" spans="7:25" x14ac:dyDescent="0.25">
      <c r="M34" s="4"/>
      <c r="N34" s="4"/>
      <c r="O34" s="2"/>
      <c r="P34" t="s">
        <v>202</v>
      </c>
      <c r="W34" s="4"/>
      <c r="X34" s="4"/>
      <c r="Y34" s="4"/>
    </row>
    <row r="35" spans="7:25" x14ac:dyDescent="0.25">
      <c r="G35" s="4"/>
      <c r="H35" s="4"/>
      <c r="I35" s="2"/>
      <c r="W35" s="4"/>
      <c r="X35" s="4"/>
      <c r="Y35" s="4"/>
    </row>
    <row r="52" spans="2:8" x14ac:dyDescent="0.25">
      <c r="B52" t="s">
        <v>249</v>
      </c>
    </row>
    <row r="53" spans="2:8" x14ac:dyDescent="0.25">
      <c r="C53" s="4"/>
      <c r="D53" s="8" t="s">
        <v>67</v>
      </c>
      <c r="E53" s="8" t="s">
        <v>67</v>
      </c>
      <c r="F53" s="4"/>
      <c r="G53" s="4"/>
      <c r="H53" s="4"/>
    </row>
    <row r="54" spans="2:8" x14ac:dyDescent="0.25">
      <c r="C54" s="8" t="s">
        <v>179</v>
      </c>
      <c r="D54" s="8" t="s">
        <v>8</v>
      </c>
      <c r="E54" s="8" t="s">
        <v>187</v>
      </c>
      <c r="F54" s="8" t="s">
        <v>4</v>
      </c>
      <c r="G54" s="8" t="s">
        <v>68</v>
      </c>
      <c r="H54" s="8" t="s">
        <v>69</v>
      </c>
    </row>
    <row r="55" spans="2:8" x14ac:dyDescent="0.25">
      <c r="B55" s="8" t="s">
        <v>181</v>
      </c>
      <c r="C55" s="8">
        <v>413</v>
      </c>
      <c r="D55" s="8"/>
      <c r="E55" s="8"/>
      <c r="F55" s="8" t="s">
        <v>188</v>
      </c>
      <c r="G55" s="64">
        <v>415.30469757994598</v>
      </c>
      <c r="H55" s="13">
        <f t="shared" ref="H55:H65" si="4">1200*LN(C55/G55)/LN(2)</f>
        <v>-9.6340905262605219</v>
      </c>
    </row>
    <row r="56" spans="2:8" x14ac:dyDescent="0.25">
      <c r="B56" s="8" t="s">
        <v>182</v>
      </c>
      <c r="C56" s="8">
        <v>481</v>
      </c>
      <c r="D56" s="13">
        <f t="shared" ref="D56:D65" si="5">1200*LN(C56/C55)/LN(2)</f>
        <v>263.87413482071582</v>
      </c>
      <c r="E56" s="65">
        <v>1.1304245283018901</v>
      </c>
      <c r="F56" s="65" t="s">
        <v>103</v>
      </c>
      <c r="G56" s="64">
        <v>466.16376151809101</v>
      </c>
      <c r="H56" s="13">
        <f t="shared" si="4"/>
        <v>54.240044294454918</v>
      </c>
    </row>
    <row r="57" spans="2:8" x14ac:dyDescent="0.25">
      <c r="B57" s="8" t="s">
        <v>183</v>
      </c>
      <c r="C57" s="8">
        <v>558</v>
      </c>
      <c r="D57" s="13">
        <f t="shared" si="5"/>
        <v>257.07387367097471</v>
      </c>
      <c r="E57" s="65">
        <v>1.1500104318798201</v>
      </c>
      <c r="F57" s="65" t="s">
        <v>189</v>
      </c>
      <c r="G57" s="64">
        <v>554.36526195374495</v>
      </c>
      <c r="H57" s="13">
        <f t="shared" si="4"/>
        <v>11.313917965431386</v>
      </c>
    </row>
    <row r="58" spans="2:8" x14ac:dyDescent="0.25">
      <c r="B58" s="8" t="s">
        <v>184</v>
      </c>
      <c r="C58" s="8">
        <v>632</v>
      </c>
      <c r="D58" s="13">
        <f t="shared" si="5"/>
        <v>215.59132361749849</v>
      </c>
      <c r="E58" s="65">
        <v>1.1288098693759101</v>
      </c>
      <c r="F58" s="65" t="s">
        <v>195</v>
      </c>
      <c r="G58" s="64">
        <v>622.25396744416298</v>
      </c>
      <c r="H58" s="13">
        <f t="shared" si="4"/>
        <v>26.905241582928809</v>
      </c>
    </row>
    <row r="59" spans="2:8" x14ac:dyDescent="0.25">
      <c r="B59" s="8" t="s">
        <v>185</v>
      </c>
      <c r="C59" s="8">
        <v>722</v>
      </c>
      <c r="D59" s="13">
        <f t="shared" si="5"/>
        <v>230.48913445208186</v>
      </c>
      <c r="E59" s="65">
        <v>1.20122147219544</v>
      </c>
      <c r="F59" s="65" t="s">
        <v>190</v>
      </c>
      <c r="G59" s="64">
        <v>739.98884542327005</v>
      </c>
      <c r="H59" s="13">
        <f t="shared" si="4"/>
        <v>-42.605623964989327</v>
      </c>
    </row>
    <row r="60" spans="2:8" x14ac:dyDescent="0.25">
      <c r="B60" s="8">
        <v>1</v>
      </c>
      <c r="C60" s="8">
        <v>857</v>
      </c>
      <c r="D60" s="13">
        <f t="shared" si="5"/>
        <v>296.75564067039477</v>
      </c>
      <c r="E60" s="65">
        <v>1.2041744715011999</v>
      </c>
      <c r="F60" s="65" t="s">
        <v>250</v>
      </c>
      <c r="G60" s="64">
        <f>G55*2</f>
        <v>830.60939515989196</v>
      </c>
      <c r="H60" s="13">
        <f t="shared" si="4"/>
        <v>54.15001670540488</v>
      </c>
    </row>
    <row r="61" spans="2:8" x14ac:dyDescent="0.25">
      <c r="B61" s="8">
        <v>5</v>
      </c>
      <c r="C61" s="8">
        <v>988</v>
      </c>
      <c r="D61" s="13">
        <f t="shared" si="5"/>
        <v>246.2590049666135</v>
      </c>
      <c r="E61" s="65">
        <v>1.1000000000000001</v>
      </c>
      <c r="F61" s="65" t="s">
        <v>104</v>
      </c>
      <c r="G61" s="64">
        <f>G56*2</f>
        <v>932.32752303618201</v>
      </c>
      <c r="H61" s="13">
        <f t="shared" si="4"/>
        <v>100.40902167201779</v>
      </c>
    </row>
    <row r="62" spans="2:8" x14ac:dyDescent="0.25">
      <c r="B62" s="8">
        <v>4</v>
      </c>
      <c r="C62" s="8">
        <v>1131</v>
      </c>
      <c r="D62" s="13">
        <f t="shared" si="5"/>
        <v>234.01917888617118</v>
      </c>
      <c r="E62" s="65">
        <v>1.2038383838383799</v>
      </c>
      <c r="F62" s="65" t="s">
        <v>251</v>
      </c>
      <c r="G62" s="64">
        <f>G57*2</f>
        <v>1108.7305239074899</v>
      </c>
      <c r="H62" s="13">
        <f t="shared" si="4"/>
        <v>34.428200558190618</v>
      </c>
    </row>
    <row r="63" spans="2:8" x14ac:dyDescent="0.25">
      <c r="B63" s="8">
        <v>3</v>
      </c>
      <c r="C63" s="8">
        <v>1281</v>
      </c>
      <c r="D63" s="13">
        <f t="shared" si="5"/>
        <v>215.60585562219126</v>
      </c>
      <c r="E63" s="65">
        <v>1.0882698439335501</v>
      </c>
      <c r="F63" s="65" t="s">
        <v>252</v>
      </c>
      <c r="G63" s="64">
        <f>G58*2</f>
        <v>1244.507934888326</v>
      </c>
      <c r="H63" s="13">
        <f t="shared" si="4"/>
        <v>50.034056180381249</v>
      </c>
    </row>
    <row r="64" spans="2:8" x14ac:dyDescent="0.25">
      <c r="B64" s="8">
        <v>2</v>
      </c>
      <c r="C64" s="8">
        <v>1494</v>
      </c>
      <c r="D64" s="13">
        <f t="shared" si="5"/>
        <v>266.29160693710861</v>
      </c>
      <c r="E64" s="65">
        <v>1.17239784117194</v>
      </c>
      <c r="F64" s="65" t="s">
        <v>193</v>
      </c>
      <c r="G64" s="64">
        <v>1479.9776908465401</v>
      </c>
      <c r="H64" s="13">
        <f t="shared" si="4"/>
        <v>16.325663117490038</v>
      </c>
    </row>
    <row r="65" spans="2:8" x14ac:dyDescent="0.25">
      <c r="B65" s="8" t="s">
        <v>186</v>
      </c>
      <c r="C65" s="8">
        <v>1742</v>
      </c>
      <c r="D65" s="13">
        <f t="shared" si="5"/>
        <v>265.87737097155309</v>
      </c>
      <c r="E65" s="65">
        <v>1.1600683940549801</v>
      </c>
      <c r="F65" s="65" t="s">
        <v>253</v>
      </c>
      <c r="G65" s="64">
        <f>G60*2</f>
        <v>1661.2187903197839</v>
      </c>
      <c r="H65" s="13">
        <f t="shared" si="4"/>
        <v>82.203034089042362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1"/>
  <sheetViews>
    <sheetView topLeftCell="A9" workbookViewId="0">
      <selection activeCell="N10" sqref="N10"/>
    </sheetView>
  </sheetViews>
  <sheetFormatPr baseColWidth="10" defaultRowHeight="15" x14ac:dyDescent="0.25"/>
  <cols>
    <col min="1" max="1" width="6.85546875" customWidth="1"/>
    <col min="2" max="2" width="8.7109375" customWidth="1"/>
    <col min="3" max="3" width="10.42578125" customWidth="1"/>
    <col min="4" max="4" width="9.42578125" customWidth="1"/>
    <col min="5" max="5" width="8.7109375" customWidth="1"/>
    <col min="6" max="6" width="9.140625" customWidth="1"/>
    <col min="7" max="7" width="9.28515625" customWidth="1"/>
    <col min="8" max="8" width="7.42578125" customWidth="1"/>
    <col min="9" max="9" width="7.140625" customWidth="1"/>
    <col min="11" max="11" width="4" customWidth="1"/>
    <col min="14" max="14" width="14.85546875" customWidth="1"/>
    <col min="17" max="17" width="3.85546875" customWidth="1"/>
    <col min="18" max="18" width="7" customWidth="1"/>
    <col min="20" max="20" width="6.140625" customWidth="1"/>
  </cols>
  <sheetData>
    <row r="1" spans="1:22" ht="15.75" x14ac:dyDescent="0.25">
      <c r="A1" s="32" t="s">
        <v>208</v>
      </c>
      <c r="N1" s="31"/>
    </row>
    <row r="2" spans="1:22" x14ac:dyDescent="0.25">
      <c r="M2" s="31" t="s">
        <v>330</v>
      </c>
      <c r="O2" s="4"/>
    </row>
    <row r="3" spans="1:22" x14ac:dyDescent="0.25">
      <c r="A3" t="s">
        <v>155</v>
      </c>
      <c r="G3" t="s">
        <v>156</v>
      </c>
      <c r="M3" s="8" t="s">
        <v>5</v>
      </c>
      <c r="N3" s="8" t="s">
        <v>331</v>
      </c>
      <c r="O3" s="2"/>
      <c r="Q3" s="4"/>
      <c r="R3" s="4"/>
      <c r="S3" s="4"/>
      <c r="T3" s="4"/>
      <c r="U3" s="4"/>
      <c r="V3" s="4"/>
    </row>
    <row r="4" spans="1:22" x14ac:dyDescent="0.25">
      <c r="A4" s="8"/>
      <c r="B4" s="8" t="s">
        <v>5</v>
      </c>
      <c r="C4" s="8" t="s">
        <v>67</v>
      </c>
      <c r="D4" s="8" t="s">
        <v>4</v>
      </c>
      <c r="E4" s="8" t="s">
        <v>68</v>
      </c>
      <c r="F4" s="8" t="s">
        <v>69</v>
      </c>
      <c r="G4" s="8" t="s">
        <v>5</v>
      </c>
      <c r="H4" s="8" t="s">
        <v>4</v>
      </c>
      <c r="M4" s="8">
        <v>295</v>
      </c>
      <c r="N4" s="8"/>
      <c r="O4" s="2"/>
      <c r="Q4" s="4"/>
      <c r="R4" s="4"/>
      <c r="S4" s="4"/>
      <c r="T4" s="4"/>
      <c r="U4" s="2"/>
      <c r="V4" s="59"/>
    </row>
    <row r="5" spans="1:22" x14ac:dyDescent="0.25">
      <c r="A5" s="8">
        <v>6</v>
      </c>
      <c r="B5" s="8">
        <v>520</v>
      </c>
      <c r="C5" s="8"/>
      <c r="D5" s="8" t="s">
        <v>72</v>
      </c>
      <c r="E5" s="17">
        <v>523.25113060119793</v>
      </c>
      <c r="F5" s="17">
        <f>1200*LN(B5/E5)/LN(2)</f>
        <v>-10.790280595448309</v>
      </c>
      <c r="G5" s="8">
        <v>480</v>
      </c>
      <c r="H5" s="8" t="s">
        <v>14</v>
      </c>
      <c r="M5" s="8">
        <v>341</v>
      </c>
      <c r="N5" s="8">
        <f>1200*LN(M5/M4)/LN(2)</f>
        <v>250.86814172996262</v>
      </c>
      <c r="O5" s="2"/>
      <c r="Q5" s="4"/>
      <c r="R5" s="4"/>
      <c r="S5" s="2"/>
      <c r="T5" s="4"/>
      <c r="U5" s="2"/>
      <c r="V5" s="59"/>
    </row>
    <row r="6" spans="1:22" x14ac:dyDescent="0.25">
      <c r="A6" s="8">
        <v>1</v>
      </c>
      <c r="B6" s="8">
        <v>553</v>
      </c>
      <c r="C6" s="17">
        <f>1200*LN(B6/B5)/LN(2)</f>
        <v>106.52142864750301</v>
      </c>
      <c r="D6" s="8" t="s">
        <v>16</v>
      </c>
      <c r="E6" s="17">
        <v>554.36526195374495</v>
      </c>
      <c r="F6" s="17">
        <f t="shared" ref="F6:F10" si="0">1200*LN(B6/E6)/LN(2)</f>
        <v>-4.2688519479453593</v>
      </c>
      <c r="G6" s="8">
        <v>545</v>
      </c>
      <c r="H6" s="8" t="s">
        <v>16</v>
      </c>
      <c r="M6" s="8">
        <v>390</v>
      </c>
      <c r="N6" s="8">
        <f t="shared" ref="N6:N8" si="1">1200*LN(M6/M5)/LN(2)</f>
        <v>232.44286167052599</v>
      </c>
      <c r="O6" s="2"/>
      <c r="Q6" s="4"/>
      <c r="R6" s="4"/>
      <c r="S6" s="2"/>
      <c r="T6" s="4"/>
      <c r="U6" s="2"/>
      <c r="V6" s="59"/>
    </row>
    <row r="7" spans="1:22" x14ac:dyDescent="0.25">
      <c r="A7" s="8">
        <v>2</v>
      </c>
      <c r="B7" s="8">
        <v>612</v>
      </c>
      <c r="C7" s="17">
        <f t="shared" ref="C7:C10" si="2">1200*LN(B7/B6)/LN(2)</f>
        <v>175.50260694953369</v>
      </c>
      <c r="D7" s="8" t="s">
        <v>18</v>
      </c>
      <c r="E7" s="17">
        <v>622.25396744416275</v>
      </c>
      <c r="F7" s="17">
        <f t="shared" si="0"/>
        <v>-28.766244998411995</v>
      </c>
      <c r="G7" s="8">
        <v>630</v>
      </c>
      <c r="H7" s="8" t="s">
        <v>18</v>
      </c>
      <c r="M7" s="8">
        <v>446</v>
      </c>
      <c r="N7" s="8">
        <f t="shared" si="1"/>
        <v>232.28350340483277</v>
      </c>
      <c r="O7" s="2"/>
      <c r="Q7" s="4"/>
      <c r="R7" s="4"/>
      <c r="S7" s="2"/>
      <c r="T7" s="4"/>
      <c r="U7" s="2"/>
      <c r="V7" s="59"/>
    </row>
    <row r="8" spans="1:22" x14ac:dyDescent="0.25">
      <c r="A8" s="8">
        <v>3</v>
      </c>
      <c r="B8" s="8">
        <v>776</v>
      </c>
      <c r="C8" s="17">
        <f t="shared" si="2"/>
        <v>411.02999939337104</v>
      </c>
      <c r="D8" s="8" t="s">
        <v>23</v>
      </c>
      <c r="E8" s="17">
        <v>783.9908719634999</v>
      </c>
      <c r="F8" s="17">
        <f t="shared" si="0"/>
        <v>-17.736245605041194</v>
      </c>
      <c r="G8" s="8">
        <v>721</v>
      </c>
      <c r="H8" s="8" t="s">
        <v>21</v>
      </c>
      <c r="M8" s="8">
        <v>511</v>
      </c>
      <c r="N8" s="8">
        <f t="shared" si="1"/>
        <v>235.53549722078006</v>
      </c>
      <c r="O8" s="2"/>
      <c r="Q8" s="4"/>
      <c r="R8" s="4"/>
      <c r="S8" s="2"/>
      <c r="T8" s="4"/>
      <c r="U8" s="2"/>
      <c r="V8" s="59"/>
    </row>
    <row r="9" spans="1:22" x14ac:dyDescent="0.25">
      <c r="A9" s="8">
        <v>5</v>
      </c>
      <c r="B9" s="8">
        <v>821</v>
      </c>
      <c r="C9" s="17">
        <f t="shared" si="2"/>
        <v>97.590683508812589</v>
      </c>
      <c r="D9" s="8" t="s">
        <v>25</v>
      </c>
      <c r="E9" s="17">
        <v>830.60939515989173</v>
      </c>
      <c r="F9" s="17">
        <f t="shared" si="0"/>
        <v>-20.145562096228701</v>
      </c>
      <c r="G9" s="8">
        <v>832</v>
      </c>
      <c r="H9" s="8" t="s">
        <v>25</v>
      </c>
      <c r="M9" s="4"/>
      <c r="O9" s="2"/>
      <c r="Q9" s="4"/>
      <c r="R9" s="4"/>
      <c r="S9" s="2"/>
      <c r="T9" s="4"/>
      <c r="U9" s="2"/>
      <c r="V9" s="59"/>
    </row>
    <row r="10" spans="1:22" x14ac:dyDescent="0.25">
      <c r="A10" s="8">
        <v>6</v>
      </c>
      <c r="B10" s="8">
        <v>1038</v>
      </c>
      <c r="C10" s="17">
        <f t="shared" si="2"/>
        <v>406.02277989609109</v>
      </c>
      <c r="D10" s="8" t="s">
        <v>72</v>
      </c>
      <c r="E10" s="17">
        <v>1046.5022612023965</v>
      </c>
      <c r="F10" s="17">
        <f t="shared" si="0"/>
        <v>-14.12278220013779</v>
      </c>
      <c r="G10" s="8">
        <v>960</v>
      </c>
      <c r="H10" s="8" t="s">
        <v>14</v>
      </c>
      <c r="M10" s="4"/>
      <c r="O10" s="2"/>
      <c r="Q10" s="4"/>
      <c r="R10" s="4"/>
      <c r="S10" s="2"/>
      <c r="T10" s="4"/>
      <c r="U10" s="2"/>
      <c r="V10" s="59"/>
    </row>
    <row r="11" spans="1:22" x14ac:dyDescent="0.25">
      <c r="H11" s="4"/>
      <c r="I11" s="4"/>
      <c r="M11" s="4"/>
      <c r="O11" s="2"/>
    </row>
    <row r="12" spans="1:22" ht="16.5" customHeight="1" x14ac:dyDescent="0.25">
      <c r="K12" s="57"/>
      <c r="L12" s="57"/>
      <c r="M12" s="4"/>
      <c r="O12" s="2"/>
    </row>
    <row r="13" spans="1:22" x14ac:dyDescent="0.25">
      <c r="L13" s="60"/>
      <c r="M13" s="4"/>
      <c r="O13" s="2"/>
    </row>
    <row r="14" spans="1:22" x14ac:dyDescent="0.25">
      <c r="A14" s="31" t="s">
        <v>159</v>
      </c>
      <c r="H14" t="s">
        <v>175</v>
      </c>
      <c r="J14" s="50"/>
      <c r="M14" s="4"/>
      <c r="O14" s="2"/>
    </row>
    <row r="15" spans="1:22" x14ac:dyDescent="0.25">
      <c r="B15" s="46" t="s">
        <v>158</v>
      </c>
      <c r="C15" s="43"/>
      <c r="D15" s="46" t="s">
        <v>157</v>
      </c>
      <c r="E15" s="43"/>
      <c r="F15" s="42" t="s">
        <v>160</v>
      </c>
      <c r="G15" s="43"/>
      <c r="H15" s="8" t="s">
        <v>177</v>
      </c>
      <c r="I15" s="46" t="s">
        <v>173</v>
      </c>
      <c r="J15" s="43"/>
      <c r="K15" s="18"/>
      <c r="U15" s="2"/>
    </row>
    <row r="16" spans="1:22" x14ac:dyDescent="0.25">
      <c r="A16" s="8"/>
      <c r="B16" s="8" t="s">
        <v>5</v>
      </c>
      <c r="C16" s="8" t="s">
        <v>67</v>
      </c>
      <c r="D16" s="8" t="s">
        <v>5</v>
      </c>
      <c r="E16" s="8" t="s">
        <v>67</v>
      </c>
      <c r="F16" s="8" t="s">
        <v>5</v>
      </c>
      <c r="G16" s="38" t="s">
        <v>67</v>
      </c>
      <c r="H16" s="8">
        <v>5</v>
      </c>
      <c r="I16" s="8">
        <v>212</v>
      </c>
      <c r="J16" s="8" t="s">
        <v>67</v>
      </c>
      <c r="K16" s="18" t="s">
        <v>25</v>
      </c>
      <c r="L16" s="60"/>
      <c r="M16" s="31"/>
    </row>
    <row r="17" spans="1:21" x14ac:dyDescent="0.25">
      <c r="A17" s="47" t="s">
        <v>48</v>
      </c>
      <c r="B17" s="52">
        <v>274</v>
      </c>
      <c r="C17" s="47">
        <f>-C13249</f>
        <v>0</v>
      </c>
      <c r="D17" s="47">
        <v>274</v>
      </c>
      <c r="E17" s="53"/>
      <c r="F17" s="18"/>
      <c r="G17" s="42"/>
      <c r="H17" s="48">
        <v>7</v>
      </c>
      <c r="I17" s="48">
        <v>272</v>
      </c>
      <c r="J17" s="61">
        <f t="shared" ref="J17:J28" si="3">1200*LN(I17/I16)/LN(2)</f>
        <v>431.4508640245682</v>
      </c>
      <c r="K17" s="18" t="s">
        <v>72</v>
      </c>
      <c r="L17" s="51"/>
    </row>
    <row r="18" spans="1:21" x14ac:dyDescent="0.25">
      <c r="A18" s="47" t="s">
        <v>49</v>
      </c>
      <c r="B18" s="52">
        <f xml:space="preserve"> B17*POWER(2,C18/1200)</f>
        <v>317.6656786999115</v>
      </c>
      <c r="C18" s="47">
        <v>256</v>
      </c>
      <c r="D18" s="47">
        <v>311</v>
      </c>
      <c r="E18" s="52">
        <v>219.286424604091</v>
      </c>
      <c r="F18" s="18"/>
      <c r="G18" s="42"/>
      <c r="H18" s="8">
        <v>1</v>
      </c>
      <c r="I18" s="8">
        <v>297</v>
      </c>
      <c r="J18" s="17">
        <f t="shared" si="3"/>
        <v>152.22753546051152</v>
      </c>
      <c r="K18" s="18" t="s">
        <v>17</v>
      </c>
      <c r="L18" s="51"/>
      <c r="U18" s="2"/>
    </row>
    <row r="19" spans="1:21" x14ac:dyDescent="0.25">
      <c r="A19" s="47" t="s">
        <v>50</v>
      </c>
      <c r="B19" s="52">
        <f t="shared" ref="B19:B31" si="4" xml:space="preserve"> B18*POWER(2,C19/1200)</f>
        <v>367.01589858970368</v>
      </c>
      <c r="C19" s="47">
        <v>250</v>
      </c>
      <c r="D19" s="47">
        <v>361</v>
      </c>
      <c r="E19" s="52">
        <v>258.10110810788206</v>
      </c>
      <c r="F19" s="18"/>
      <c r="G19" s="42"/>
      <c r="H19" s="8">
        <v>2</v>
      </c>
      <c r="I19" s="8">
        <v>313</v>
      </c>
      <c r="J19" s="17">
        <f t="shared" si="3"/>
        <v>90.839671358223001</v>
      </c>
      <c r="K19" s="18" t="s">
        <v>18</v>
      </c>
      <c r="L19" s="51"/>
      <c r="U19" s="2"/>
    </row>
    <row r="20" spans="1:21" x14ac:dyDescent="0.25">
      <c r="A20" s="47" t="s">
        <v>51</v>
      </c>
      <c r="B20" s="52">
        <f t="shared" si="4"/>
        <v>424.76823811174449</v>
      </c>
      <c r="C20" s="47">
        <v>253</v>
      </c>
      <c r="D20" s="47">
        <v>412</v>
      </c>
      <c r="E20" s="52">
        <v>228.77460035525687</v>
      </c>
      <c r="H20" s="8">
        <v>4</v>
      </c>
      <c r="I20" s="8">
        <v>397</v>
      </c>
      <c r="J20" s="17">
        <f t="shared" si="3"/>
        <v>411.57162025240723</v>
      </c>
      <c r="K20" s="18" t="s">
        <v>23</v>
      </c>
      <c r="U20" s="2"/>
    </row>
    <row r="21" spans="1:21" x14ac:dyDescent="0.25">
      <c r="A21" s="47" t="s">
        <v>54</v>
      </c>
      <c r="B21" s="52">
        <f t="shared" si="4"/>
        <v>489.62454862521685</v>
      </c>
      <c r="C21" s="47">
        <v>246</v>
      </c>
      <c r="D21" s="47">
        <v>480</v>
      </c>
      <c r="E21" s="52">
        <v>264.46808211036011</v>
      </c>
      <c r="F21" s="49">
        <v>520</v>
      </c>
      <c r="G21" s="38"/>
      <c r="H21" s="8">
        <v>5</v>
      </c>
      <c r="I21" s="8">
        <v>431</v>
      </c>
      <c r="J21" s="17">
        <f t="shared" si="3"/>
        <v>142.25863433536844</v>
      </c>
      <c r="K21" s="18" t="s">
        <v>25</v>
      </c>
    </row>
    <row r="22" spans="1:21" x14ac:dyDescent="0.25">
      <c r="A22" s="34" t="s">
        <v>52</v>
      </c>
      <c r="B22" s="54">
        <f t="shared" si="4"/>
        <v>566.34292994474811</v>
      </c>
      <c r="C22" s="34">
        <v>252</v>
      </c>
      <c r="D22" s="34">
        <v>546</v>
      </c>
      <c r="E22" s="54">
        <v>223.03985437360063</v>
      </c>
      <c r="F22" s="49">
        <v>553</v>
      </c>
      <c r="G22" s="58">
        <f>1200*LN(F22/F21)/LN(2)</f>
        <v>106.52142864750301</v>
      </c>
      <c r="H22" s="48">
        <v>7</v>
      </c>
      <c r="I22" s="48">
        <v>542</v>
      </c>
      <c r="J22" s="61">
        <f t="shared" si="3"/>
        <v>396.72597871772814</v>
      </c>
      <c r="K22" s="18" t="s">
        <v>72</v>
      </c>
    </row>
    <row r="23" spans="1:21" x14ac:dyDescent="0.25">
      <c r="A23" s="34" t="s">
        <v>55</v>
      </c>
      <c r="B23" s="54">
        <f t="shared" si="4"/>
        <v>649.80607279969138</v>
      </c>
      <c r="C23" s="34">
        <v>238</v>
      </c>
      <c r="D23" s="34">
        <v>630</v>
      </c>
      <c r="E23" s="54">
        <f t="shared" ref="E23:E31" si="5">1200*LN(D23/D22)/LN(2)</f>
        <v>247.7410529609115</v>
      </c>
      <c r="F23" s="49">
        <v>612</v>
      </c>
      <c r="G23" s="58">
        <f>1200*LN(F23/F22)/LN(2)</f>
        <v>175.50260694953369</v>
      </c>
      <c r="H23" s="8">
        <v>1</v>
      </c>
      <c r="I23" s="8">
        <v>594</v>
      </c>
      <c r="J23" s="17">
        <f t="shared" si="3"/>
        <v>158.60409533627313</v>
      </c>
      <c r="K23" s="18" t="s">
        <v>17</v>
      </c>
      <c r="U23" s="2"/>
    </row>
    <row r="24" spans="1:21" x14ac:dyDescent="0.25">
      <c r="A24" s="34" t="s">
        <v>56</v>
      </c>
      <c r="B24" s="54">
        <f t="shared" si="4"/>
        <v>746.86244698768473</v>
      </c>
      <c r="C24" s="34">
        <v>241</v>
      </c>
      <c r="D24" s="34">
        <v>721</v>
      </c>
      <c r="E24" s="54">
        <f t="shared" si="5"/>
        <v>233.57691702425231</v>
      </c>
      <c r="F24" s="49">
        <v>776</v>
      </c>
      <c r="G24" s="58">
        <f>1200*LN(F24/F23)/LN(2)</f>
        <v>411.02999939337104</v>
      </c>
      <c r="H24" s="8">
        <v>2</v>
      </c>
      <c r="I24" s="8">
        <v>639</v>
      </c>
      <c r="J24" s="17">
        <f t="shared" si="3"/>
        <v>126.42360017547425</v>
      </c>
      <c r="K24" s="18" t="s">
        <v>18</v>
      </c>
    </row>
    <row r="25" spans="1:21" x14ac:dyDescent="0.25">
      <c r="A25" s="34" t="s">
        <v>57</v>
      </c>
      <c r="B25" s="54">
        <f t="shared" si="4"/>
        <v>870.90130018809145</v>
      </c>
      <c r="C25" s="34">
        <v>266</v>
      </c>
      <c r="D25" s="34">
        <v>832</v>
      </c>
      <c r="E25" s="54">
        <f t="shared" si="5"/>
        <v>247.90112268032351</v>
      </c>
      <c r="F25" s="49">
        <v>821</v>
      </c>
      <c r="G25" s="58">
        <f>1200*LN(F25/F24)/LN(2)</f>
        <v>97.590683508812589</v>
      </c>
      <c r="H25" s="8">
        <v>4</v>
      </c>
      <c r="I25" s="8">
        <v>808</v>
      </c>
      <c r="J25" s="17">
        <f t="shared" si="3"/>
        <v>406.2472341657604</v>
      </c>
      <c r="K25" s="18" t="s">
        <v>23</v>
      </c>
    </row>
    <row r="26" spans="1:21" x14ac:dyDescent="0.25">
      <c r="A26" s="34" t="s">
        <v>58</v>
      </c>
      <c r="B26" s="54">
        <f t="shared" si="4"/>
        <v>1007.9432860309917</v>
      </c>
      <c r="C26" s="34">
        <v>253</v>
      </c>
      <c r="D26" s="34">
        <v>960</v>
      </c>
      <c r="E26" s="54">
        <f t="shared" si="5"/>
        <v>247.7410529609115</v>
      </c>
      <c r="F26" s="49">
        <v>1038</v>
      </c>
      <c r="G26" s="58">
        <f>1200*LN(F26/F25)/LN(2)</f>
        <v>406.02277989609109</v>
      </c>
      <c r="H26" s="8">
        <v>5</v>
      </c>
      <c r="I26" s="8">
        <v>863</v>
      </c>
      <c r="J26" s="17">
        <f t="shared" si="3"/>
        <v>114.00631971259224</v>
      </c>
      <c r="K26" s="18" t="s">
        <v>25</v>
      </c>
    </row>
    <row r="27" spans="1:21" x14ac:dyDescent="0.25">
      <c r="A27" s="37" t="s">
        <v>61</v>
      </c>
      <c r="B27" s="55">
        <f t="shared" si="4"/>
        <v>1185.5702340237945</v>
      </c>
      <c r="C27" s="37">
        <v>281</v>
      </c>
      <c r="D27" s="37">
        <v>1131</v>
      </c>
      <c r="E27" s="55">
        <f t="shared" si="5"/>
        <v>283.79114205756247</v>
      </c>
      <c r="H27" s="48">
        <v>7</v>
      </c>
      <c r="I27" s="48">
        <v>1101</v>
      </c>
      <c r="J27" s="61">
        <f t="shared" si="3"/>
        <v>421.65840526249673</v>
      </c>
      <c r="K27" s="18" t="s">
        <v>16</v>
      </c>
    </row>
    <row r="28" spans="1:21" x14ac:dyDescent="0.25">
      <c r="A28" s="37" t="s">
        <v>62</v>
      </c>
      <c r="B28" s="55">
        <f t="shared" si="4"/>
        <v>1346.9980836435641</v>
      </c>
      <c r="C28" s="37">
        <v>221</v>
      </c>
      <c r="D28" s="37">
        <v>1294</v>
      </c>
      <c r="E28" s="55">
        <f t="shared" si="5"/>
        <v>233.08642560322457</v>
      </c>
      <c r="H28" s="4"/>
      <c r="I28" s="8">
        <v>1207</v>
      </c>
      <c r="J28" s="17">
        <f t="shared" si="3"/>
        <v>159.13344862878316</v>
      </c>
      <c r="K28" s="18" t="s">
        <v>17</v>
      </c>
    </row>
    <row r="29" spans="1:21" x14ac:dyDescent="0.25">
      <c r="A29" s="37" t="s">
        <v>63</v>
      </c>
      <c r="B29" s="55">
        <f t="shared" si="4"/>
        <v>1532.1750478602048</v>
      </c>
      <c r="C29" s="37">
        <v>223</v>
      </c>
      <c r="D29" s="37">
        <v>1487</v>
      </c>
      <c r="E29" s="55">
        <f t="shared" si="5"/>
        <v>240.68043607189338</v>
      </c>
    </row>
    <row r="30" spans="1:21" x14ac:dyDescent="0.25">
      <c r="A30" s="37" t="s">
        <v>64</v>
      </c>
      <c r="B30" s="55">
        <f t="shared" si="4"/>
        <v>1766.1172585743543</v>
      </c>
      <c r="C30" s="37">
        <v>246</v>
      </c>
      <c r="D30" s="37">
        <v>1717</v>
      </c>
      <c r="E30" s="55">
        <f t="shared" si="5"/>
        <v>248.98247033965862</v>
      </c>
    </row>
    <row r="31" spans="1:21" x14ac:dyDescent="0.25">
      <c r="A31" s="37" t="s">
        <v>59</v>
      </c>
      <c r="B31" s="55">
        <f t="shared" si="4"/>
        <v>2007.7520762723843</v>
      </c>
      <c r="C31" s="37">
        <v>222</v>
      </c>
      <c r="D31" s="37">
        <v>1982</v>
      </c>
      <c r="E31" s="55">
        <f t="shared" si="5"/>
        <v>248.48030782122498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allgemein</vt:lpstr>
      <vt:lpstr>Saron(Ü)2021</vt:lpstr>
      <vt:lpstr>Saron(Ü)1993</vt:lpstr>
      <vt:lpstr>Bonang(Ü)</vt:lpstr>
      <vt:lpstr>Slentem-Gender (Ü)</vt:lpstr>
      <vt:lpstr>Gambang(Ü)</vt:lpstr>
      <vt:lpstr>Kenong(Ü)</vt:lpstr>
      <vt:lpstr>Angklung</vt:lpstr>
      <vt:lpstr>andere</vt:lpstr>
      <vt:lpstr>Freiburg</vt:lpstr>
      <vt:lpstr>Hamburg</vt:lpstr>
      <vt:lpstr>HB + HH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Martin Stroh</dc:creator>
  <cp:lastModifiedBy>Wolfgang Martin Stroh</cp:lastModifiedBy>
  <dcterms:created xsi:type="dcterms:W3CDTF">2021-06-04T06:43:59Z</dcterms:created>
  <dcterms:modified xsi:type="dcterms:W3CDTF">2023-04-06T11:23:00Z</dcterms:modified>
</cp:coreProperties>
</file>